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CA18EF26-6F15-418B-8AE1-333525B3F3EE}" xr6:coauthVersionLast="47" xr6:coauthVersionMax="47" xr10:uidLastSave="{00000000-0000-0000-0000-000000000000}"/>
  <bookViews>
    <workbookView xWindow="-120" yWindow="-120" windowWidth="29040" windowHeight="15840" xr2:uid="{E7EB9A53-71E0-4703-92A8-62C4E6857188}"/>
  </bookViews>
  <sheets>
    <sheet name="Correlation" sheetId="1" r:id="rId1"/>
    <sheet name="Regression" sheetId="5" r:id="rId2"/>
    <sheet name="Bland Altman Plot" sheetId="6" r:id="rId3"/>
    <sheet name="Equivalence t-test" sheetId="9" r:id="rId4"/>
    <sheet name="Equivalence Conf Interval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0" l="1"/>
  <c r="C27" i="10" s="1"/>
  <c r="C22" i="10"/>
  <c r="C21" i="10"/>
  <c r="C23" i="10" s="1"/>
  <c r="C15" i="10"/>
  <c r="B15" i="10"/>
  <c r="C14" i="10"/>
  <c r="B14" i="10"/>
  <c r="C17" i="10" s="1"/>
  <c r="D13" i="10"/>
  <c r="D12" i="10"/>
  <c r="D11" i="10"/>
  <c r="D10" i="10"/>
  <c r="D9" i="10"/>
  <c r="D8" i="10"/>
  <c r="D7" i="10"/>
  <c r="D6" i="10"/>
  <c r="D5" i="10"/>
  <c r="D4" i="10"/>
  <c r="D14" i="10" s="1"/>
  <c r="C20" i="10" s="1"/>
  <c r="C30" i="10" l="1"/>
  <c r="H12" i="10" s="1"/>
  <c r="C29" i="10"/>
  <c r="H11" i="10" s="1"/>
  <c r="H10" i="10"/>
  <c r="C19" i="10"/>
  <c r="H9" i="10" s="1"/>
  <c r="C18" i="10"/>
  <c r="H8" i="10" s="1"/>
  <c r="C14" i="9" l="1"/>
  <c r="B14" i="9"/>
  <c r="D13" i="9"/>
  <c r="D12" i="9"/>
  <c r="D11" i="9"/>
  <c r="D10" i="9"/>
  <c r="D9" i="9"/>
  <c r="D8" i="9"/>
  <c r="D7" i="9"/>
  <c r="D6" i="9"/>
  <c r="D5" i="9"/>
  <c r="D4" i="9"/>
  <c r="D14" i="9" s="1"/>
  <c r="E14" i="6" l="1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I3" i="6" s="1"/>
  <c r="D6" i="6"/>
  <c r="I5" i="6"/>
  <c r="E5" i="6"/>
  <c r="D5" i="6"/>
  <c r="I6" i="6" l="1"/>
  <c r="I4" i="6"/>
  <c r="I14" i="6" l="1"/>
  <c r="I8" i="6"/>
  <c r="I13" i="6"/>
  <c r="I7" i="6"/>
  <c r="I11" i="6" l="1"/>
  <c r="I10" i="6"/>
  <c r="I17" i="6"/>
  <c r="I16" i="6"/>
  <c r="C15" i="5" l="1"/>
  <c r="C15" i="1" l="1"/>
</calcChain>
</file>

<file path=xl/sharedStrings.xml><?xml version="1.0" encoding="utf-8"?>
<sst xmlns="http://schemas.openxmlformats.org/spreadsheetml/2006/main" count="123" uniqueCount="88">
  <si>
    <t>Instrument Comparisons</t>
  </si>
  <si>
    <t>A</t>
  </si>
  <si>
    <t>B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</si>
  <si>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</si>
  <si>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</si>
  <si>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</si>
  <si>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</si>
  <si>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</si>
  <si>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</si>
  <si>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</si>
  <si>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</si>
  <si>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</si>
  <si>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</si>
  <si>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</si>
  <si>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</si>
  <si>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</si>
  <si>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</si>
  <si>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</si>
  <si>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</si>
  <si>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</si>
  <si>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</si>
  <si>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</si>
  <si>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</si>
  <si>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</si>
  <si>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</si>
  <si>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X Variable 1</t>
  </si>
  <si>
    <t>Mean</t>
  </si>
  <si>
    <t>Variance</t>
  </si>
  <si>
    <t>Hypothesized Mean Difference</t>
  </si>
  <si>
    <t>P(T&lt;=t) one-tail</t>
  </si>
  <si>
    <t>t Critical one-tail</t>
  </si>
  <si>
    <t>P(T&lt;=t) two-tail</t>
  </si>
  <si>
    <t>t Critical two-tail</t>
  </si>
  <si>
    <t>mean</t>
  </si>
  <si>
    <t>Diff</t>
  </si>
  <si>
    <t>Correlation</t>
  </si>
  <si>
    <t>For 1:1 Line</t>
  </si>
  <si>
    <t>Bland Altmann Plot Example</t>
  </si>
  <si>
    <t>Count</t>
  </si>
  <si>
    <t>Old</t>
  </si>
  <si>
    <t>New</t>
  </si>
  <si>
    <t>Average</t>
  </si>
  <si>
    <t>Std Dev</t>
  </si>
  <si>
    <t>Limit</t>
  </si>
  <si>
    <t>Upper</t>
  </si>
  <si>
    <t>Lower</t>
  </si>
  <si>
    <t>Limits of Agreement (encompass 95% of the population)</t>
  </si>
  <si>
    <t xml:space="preserve">Upper </t>
  </si>
  <si>
    <t>And see article at:</t>
  </si>
  <si>
    <t>https://doi.org/10.1016/S0140-6736(86)90837-8</t>
  </si>
  <si>
    <t>See information at this website:</t>
  </si>
  <si>
    <t xml:space="preserve">http://www.real-statistics.com/reliability/interrater-reliability/bland-altman-analysis/bland-altman-plot/ </t>
  </si>
  <si>
    <t>Difference</t>
  </si>
  <si>
    <t xml:space="preserve">LCI </t>
  </si>
  <si>
    <t>UCI</t>
  </si>
  <si>
    <t>For graph</t>
  </si>
  <si>
    <t>-delta</t>
  </si>
  <si>
    <t>+delta</t>
  </si>
  <si>
    <t>Mean Diff</t>
  </si>
  <si>
    <t>LCI</t>
  </si>
  <si>
    <t>One-side t value</t>
  </si>
  <si>
    <t>s_pooled</t>
  </si>
  <si>
    <t>See Page 50 of the NIST PDF</t>
  </si>
  <si>
    <t xml:space="preserve">https://nvlpubs.nist.gov/nistpubs/TechnicalNotes/NIST.TN.2106.pdf </t>
  </si>
  <si>
    <t>NIST Example for Equivalence Testing</t>
  </si>
  <si>
    <t xml:space="preserve">Pre </t>
  </si>
  <si>
    <t>Post</t>
  </si>
  <si>
    <t>t-Test: Two-Sample Assuming Equal Variances</t>
  </si>
  <si>
    <t>Pooled Variance</t>
  </si>
  <si>
    <t>delta = +/- 15% of pre shock mean</t>
  </si>
  <si>
    <t xml:space="preserve">15% of mean = </t>
  </si>
  <si>
    <t>d_L =</t>
  </si>
  <si>
    <t>d_U =</t>
  </si>
  <si>
    <t>Mean Difference =</t>
  </si>
  <si>
    <t>s_Pre</t>
  </si>
  <si>
    <t>s_Post</t>
  </si>
  <si>
    <t>Confidence Interval Method</t>
  </si>
  <si>
    <t>Two One-Sided t-Tests Method</t>
  </si>
  <si>
    <t>The Pre values were chosen first in the Toolpak drop down for the first t-test</t>
  </si>
  <si>
    <t>The Post values were chosen first in the Toolpak drop down for the second t-test</t>
  </si>
  <si>
    <t>Applied 4.575 as hypothesized mean difference - a negative value cannot be entered</t>
  </si>
  <si>
    <t xml:space="preserve">Results below agree with NIST report example except "t stat" in second </t>
  </si>
  <si>
    <t>test is not positive so would have to be interpreted as such.</t>
  </si>
  <si>
    <t xml:space="preserve">Not positive </t>
  </si>
  <si>
    <t>Mean =</t>
  </si>
  <si>
    <t>Std Dev =</t>
  </si>
  <si>
    <t>Confidence Interval</t>
  </si>
  <si>
    <t>From NIST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</si>
</sst>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2" borderId="2" xfId="0" applyFont="1" applyFill="1" applyBorder="1" applyAlignment="1">
      <alignment horizontal="centerContinuous"/>
    </xf>
    <xf numFmtId="0" fontId="0" fillId="2" borderId="0" xfId="0" applyFill="1" applyBorder="1" applyAlignment="1"/>
    <xf numFmtId="0" fontId="0" fillId="2" borderId="1" xfId="0" applyFill="1" applyBorder="1" applyAlignment="1"/>
    <xf numFmtId="0" fontId="1" fillId="2" borderId="2" xfId="0" applyFont="1" applyFill="1" applyBorder="1" applyAlignment="1">
      <alignment horizontal="center"/>
    </xf>
    <xf numFmtId="0" fontId="3" fillId="0" borderId="0" xfId="1"/>
    <xf numFmtId="0" fontId="0" fillId="2" borderId="3" xfId="0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2" fillId="2" borderId="0" xfId="0" applyFont="1" applyFill="1"/>
    <xf numFmtId="0" fontId="0" fillId="2" borderId="3" xfId="0" applyFill="1" applyBorder="1"/>
    <xf numFmtId="0" fontId="0" fillId="2" borderId="0" xfId="0" quotePrefix="1" applyFill="1"/>
    <xf numFmtId="0" fontId="5" fillId="0" borderId="0" xfId="0" applyFo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4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ED7D3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Correlation!$B$4:$B$13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Correlation!$C$4:$C$13</c:f>
              <c:numCache>
                <c:formatCode>General</c:formatCode>
                <c:ptCount val="10"/>
                <c:pt idx="0">
                  <c:v>0.62381321908075549</c:v>
                </c:pt>
                <c:pt idx="1">
                  <c:v>1.9312927304680889</c:v>
                </c:pt>
                <c:pt idx="2">
                  <c:v>3.2579538925948253</c:v>
                </c:pt>
                <c:pt idx="3">
                  <c:v>4.0835756384823423</c:v>
                </c:pt>
                <c:pt idx="4">
                  <c:v>4.4233583101062051</c:v>
                </c:pt>
                <c:pt idx="5">
                  <c:v>5.7601442907992633</c:v>
                </c:pt>
                <c:pt idx="6">
                  <c:v>6.777515416010087</c:v>
                </c:pt>
                <c:pt idx="7">
                  <c:v>7.9657434856267519</c:v>
                </c:pt>
                <c:pt idx="8">
                  <c:v>8.5444108946121666</c:v>
                </c:pt>
                <c:pt idx="9">
                  <c:v>9.3002796325037487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BE-4CB9-A989-64AAD75A1A42}"/>
            </c:ext>
          </c:extLst>
        </c:ser>
        <c:ser>
          <c:idx val="1"/>
          <c:order val="1"/>
          <c:spPr>
            <a:ln w="15875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Correlation!$B$19:$B$20</c:f>
              <c:numCache>
                <c:formatCode>General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xVal>
          <c:yVal>
            <c:numRef>
              <c:f>Correlation!$C$19:$C$20</c:f>
              <c:numCache>
                <c:formatCode>General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BE-4CB9-A989-64AAD75A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623448"/>
        <c:axId val="578623776"/>
      </c:scatterChart>
      <c:valAx>
        <c:axId val="578623448"/>
        <c:scaling>
          <c:orientation val="minMax"/>
          <c:max val="1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Instrument 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776"/>
        <c:crosses val="autoZero"/>
        <c:crossBetween val="midCat"/>
        <c:majorUnit val="1"/>
      </c:valAx>
      <c:valAx>
        <c:axId val="578623776"/>
        <c:scaling>
          <c:orientation val="minMax"/>
          <c:max val="1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Instrument B</a:t>
                </a:r>
              </a:p>
            </c:rich>
          </c:tx>
          <c:layout>
            <c:manualLayout>
              <c:xMode val="edge"/>
              <c:yMode val="edge"/>
              <c:x val="2.8654636920384953E-2"/>
              <c:y val="0.310917513685735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448"/>
        <c:crosses val="autoZero"/>
        <c:crossBetween val="midCat"/>
        <c:maj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ED7D3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2.388779527559055E-2"/>
                  <c:y val="0.3537122005332202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en-US"/>
                </a:p>
              </c:txPr>
            </c:trendlineLbl>
          </c:trendline>
          <c:xVal>
            <c:numRef>
              <c:f>Regression!$B$4:$B$13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Regression!$C$4:$C$13</c:f>
              <c:numCache>
                <c:formatCode>General</c:formatCode>
                <c:ptCount val="10"/>
                <c:pt idx="0">
                  <c:v>0.62381321908075549</c:v>
                </c:pt>
                <c:pt idx="1">
                  <c:v>1.9312927304680889</c:v>
                </c:pt>
                <c:pt idx="2">
                  <c:v>3.2579538925948253</c:v>
                </c:pt>
                <c:pt idx="3">
                  <c:v>4.0835756384823423</c:v>
                </c:pt>
                <c:pt idx="4">
                  <c:v>4.4233583101062051</c:v>
                </c:pt>
                <c:pt idx="5">
                  <c:v>5.7601442907992633</c:v>
                </c:pt>
                <c:pt idx="6">
                  <c:v>6.777515416010087</c:v>
                </c:pt>
                <c:pt idx="7">
                  <c:v>7.9657434856267519</c:v>
                </c:pt>
                <c:pt idx="8">
                  <c:v>8.5444108946121666</c:v>
                </c:pt>
                <c:pt idx="9">
                  <c:v>9.3002796325037487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8A-49E1-9245-A2BE62806B8E}"/>
            </c:ext>
          </c:extLst>
        </c:ser>
        <c:ser>
          <c:idx val="1"/>
          <c:order val="1"/>
          <c:spPr>
            <a:ln w="15875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Regression!$B$19:$B$20</c:f>
              <c:numCache>
                <c:formatCode>General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xVal>
          <c:yVal>
            <c:numRef>
              <c:f>Regression!$C$19:$C$20</c:f>
              <c:numCache>
                <c:formatCode>General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8A-49E1-9245-A2BE62806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623448"/>
        <c:axId val="578623776"/>
      </c:scatterChart>
      <c:valAx>
        <c:axId val="578623448"/>
        <c:scaling>
          <c:orientation val="minMax"/>
          <c:max val="1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Instrument 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776"/>
        <c:crosses val="autoZero"/>
        <c:crossBetween val="midCat"/>
        <c:majorUnit val="1"/>
      </c:valAx>
      <c:valAx>
        <c:axId val="578623776"/>
        <c:scaling>
          <c:orientation val="minMax"/>
          <c:max val="1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Instrument B</a:t>
                </a:r>
              </a:p>
            </c:rich>
          </c:tx>
          <c:layout>
            <c:manualLayout>
              <c:xMode val="edge"/>
              <c:yMode val="edge"/>
              <c:x val="2.8654636920384953E-2"/>
              <c:y val="0.310917513685735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448"/>
        <c:crosses val="autoZero"/>
        <c:crossBetween val="midCat"/>
        <c:maj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'Bland Altman Plot'!$B$5:$B$22</c:f>
              <c:numCache>
                <c:formatCode>0.000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'Bland Altman Plot'!$C$5:$C$22</c:f>
              <c:numCache>
                <c:formatCode>0.000</c:formatCode>
                <c:ptCount val="18"/>
                <c:pt idx="0">
                  <c:v>0.62381321908075549</c:v>
                </c:pt>
                <c:pt idx="1">
                  <c:v>1.9312927304680889</c:v>
                </c:pt>
                <c:pt idx="2">
                  <c:v>3.2579538925948253</c:v>
                </c:pt>
                <c:pt idx="3">
                  <c:v>4.0835756384823423</c:v>
                </c:pt>
                <c:pt idx="4">
                  <c:v>4.4233583101062051</c:v>
                </c:pt>
                <c:pt idx="5">
                  <c:v>5.7601442907992633</c:v>
                </c:pt>
                <c:pt idx="6">
                  <c:v>6.777515416010087</c:v>
                </c:pt>
                <c:pt idx="7">
                  <c:v>7.9657434856267519</c:v>
                </c:pt>
                <c:pt idx="8">
                  <c:v>8.5444108946121666</c:v>
                </c:pt>
                <c:pt idx="9">
                  <c:v>9.3002796325037487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F6-4B2F-B0A6-4C9AAECC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341392"/>
        <c:axId val="391786256"/>
      </c:scatterChart>
      <c:valAx>
        <c:axId val="391341392"/>
        <c:scaling>
          <c:orientation val="minMax"/>
        </c:scaling>
        <c:delete val="0"/>
        <c:axPos val="b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786256"/>
        <c:crosses val="autoZero"/>
        <c:crossBetween val="midCat"/>
      </c:valAx>
      <c:valAx>
        <c:axId val="391786256"/>
        <c:scaling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34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'Bland Altman Plot'!$D$5:$D$22</c:f>
              <c:numCache>
                <c:formatCode>0.000</c:formatCode>
                <c:ptCount val="18"/>
                <c:pt idx="0">
                  <c:v>0.81190660954037774</c:v>
                </c:pt>
                <c:pt idx="1">
                  <c:v>1.9656463652340443</c:v>
                </c:pt>
                <c:pt idx="2">
                  <c:v>3.1289769462974126</c:v>
                </c:pt>
                <c:pt idx="3">
                  <c:v>4.0417878192411711</c:v>
                </c:pt>
                <c:pt idx="4">
                  <c:v>4.711679155053103</c:v>
                </c:pt>
                <c:pt idx="5">
                  <c:v>5.8800721453996321</c:v>
                </c:pt>
                <c:pt idx="6">
                  <c:v>6.8887577080050431</c:v>
                </c:pt>
                <c:pt idx="7">
                  <c:v>7.9828717428133764</c:v>
                </c:pt>
                <c:pt idx="8">
                  <c:v>8.7722054473060833</c:v>
                </c:pt>
                <c:pt idx="9">
                  <c:v>9.6501398162518743</c:v>
                </c:pt>
              </c:numCache>
            </c:numRef>
          </c:xVal>
          <c:yVal>
            <c:numRef>
              <c:f>'Bland Altman Plot'!$E$5:$E$22</c:f>
              <c:numCache>
                <c:formatCode>0.000</c:formatCode>
                <c:ptCount val="18"/>
                <c:pt idx="0">
                  <c:v>0.37618678091924451</c:v>
                </c:pt>
                <c:pt idx="1">
                  <c:v>6.8707269531911086E-2</c:v>
                </c:pt>
                <c:pt idx="2">
                  <c:v>-0.25795389259482526</c:v>
                </c:pt>
                <c:pt idx="3">
                  <c:v>-8.3575638482342285E-2</c:v>
                </c:pt>
                <c:pt idx="4">
                  <c:v>0.57664168989379494</c:v>
                </c:pt>
                <c:pt idx="5">
                  <c:v>0.23985570920073673</c:v>
                </c:pt>
                <c:pt idx="6">
                  <c:v>0.222484583989913</c:v>
                </c:pt>
                <c:pt idx="7">
                  <c:v>3.4256514373248059E-2</c:v>
                </c:pt>
                <c:pt idx="8">
                  <c:v>0.45558910538783337</c:v>
                </c:pt>
                <c:pt idx="9">
                  <c:v>0.69972036749625133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35-423D-A060-B7A902157E04}"/>
            </c:ext>
          </c:extLst>
        </c:ser>
        <c:ser>
          <c:idx val="1"/>
          <c:order val="1"/>
          <c:spPr>
            <a:ln w="158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'Bland Altman Plot'!$H$10:$H$11</c:f>
              <c:numCache>
                <c:formatCode>General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xVal>
          <c:yVal>
            <c:numRef>
              <c:f>'Bland Altman Plot'!$I$10:$I$11</c:f>
              <c:numCache>
                <c:formatCode>General</c:formatCode>
                <c:ptCount val="2"/>
                <c:pt idx="0">
                  <c:v>0.82259424886111798</c:v>
                </c:pt>
                <c:pt idx="1">
                  <c:v>0.82259424886111798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35-423D-A060-B7A902157E04}"/>
            </c:ext>
          </c:extLst>
        </c:ser>
        <c:ser>
          <c:idx val="2"/>
          <c:order val="2"/>
          <c:spPr>
            <a:ln w="158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'Bland Altman Plot'!$H$13:$H$14</c:f>
              <c:numCache>
                <c:formatCode>General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xVal>
          <c:yVal>
            <c:numRef>
              <c:f>'Bland Altman Plot'!$I$13:$I$14</c:f>
              <c:numCache>
                <c:formatCode>General</c:formatCode>
                <c:ptCount val="2"/>
                <c:pt idx="0">
                  <c:v>0.23319124897157656</c:v>
                </c:pt>
                <c:pt idx="1">
                  <c:v>0.23319124897157656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35-423D-A060-B7A902157E04}"/>
            </c:ext>
          </c:extLst>
        </c:ser>
        <c:ser>
          <c:idx val="3"/>
          <c:order val="3"/>
          <c:spPr>
            <a:ln w="158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'Bland Altman Plot'!$H$16:$H$17</c:f>
              <c:numCache>
                <c:formatCode>General</c:formatCode>
                <c:ptCount val="2"/>
                <c:pt idx="0">
                  <c:v>0</c:v>
                </c:pt>
                <c:pt idx="1">
                  <c:v>11</c:v>
                </c:pt>
              </c:numCache>
            </c:numRef>
          </c:xVal>
          <c:yVal>
            <c:numRef>
              <c:f>'Bland Altman Plot'!$I$16:$I$17</c:f>
              <c:numCache>
                <c:formatCode>General</c:formatCode>
                <c:ptCount val="2"/>
                <c:pt idx="0">
                  <c:v>-0.35621175091796481</c:v>
                </c:pt>
                <c:pt idx="1">
                  <c:v>-0.35621175091796481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35-423D-A060-B7A902157E04}"/>
            </c:ext>
          </c:extLst>
        </c:ser>
        <c:ser>
          <c:idx val="4"/>
          <c:order val="4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'Bland Altman Plot'!$H$33:$H$34</c:f>
              <c:numCache>
                <c:formatCode>General</c:formatCode>
                <c:ptCount val="2"/>
              </c:numCache>
            </c:numRef>
          </c:xVal>
          <c:yVal>
            <c:numRef>
              <c:f>'Bland Altman Plot'!$I$33:$I$34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E35-423D-A060-B7A902157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341392"/>
        <c:axId val="391786256"/>
      </c:scatterChart>
      <c:valAx>
        <c:axId val="391341392"/>
        <c:scaling>
          <c:orientation val="minMax"/>
          <c:max val="1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</a:rPr>
                  <a:t>Average of Paired 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786256"/>
        <c:crossesAt val="-1"/>
        <c:crossBetween val="midCat"/>
        <c:majorUnit val="1"/>
      </c:valAx>
      <c:valAx>
        <c:axId val="391786256"/>
        <c:scaling>
          <c:orientation val="minMax"/>
          <c:max val="1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</a:rPr>
                  <a:t>Difference (A -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341392"/>
        <c:crossesAt val="0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Deltas</c:v>
          </c:tx>
          <c:spPr>
            <a:ln w="19050" cap="rnd">
              <a:noFill/>
              <a:round/>
            </a:ln>
            <a:effectLst/>
          </c:spPr>
          <c:marker>
            <c:symbol val="plus"/>
            <c:size val="13"/>
            <c:spPr>
              <a:ln>
                <a:solidFill>
                  <a:srgbClr val="C00000"/>
                </a:solidFill>
              </a:ln>
            </c:spPr>
          </c:marker>
          <c:xVal>
            <c:numRef>
              <c:f>'Equivalence Conf Interval'!$H$8:$H$9</c:f>
              <c:numCache>
                <c:formatCode>General</c:formatCode>
                <c:ptCount val="2"/>
                <c:pt idx="0">
                  <c:v>-4.5750000000000002</c:v>
                </c:pt>
                <c:pt idx="1">
                  <c:v>4.5750000000000002</c:v>
                </c:pt>
              </c:numCache>
            </c:numRef>
          </c:xVal>
          <c:yVal>
            <c:numRef>
              <c:f>'Equivalence Conf Interval'!$I$8:$I$9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6C-4789-BD16-0E4B7A18A10C}"/>
            </c:ext>
          </c:extLst>
        </c:ser>
        <c:ser>
          <c:idx val="1"/>
          <c:order val="1"/>
          <c:tx>
            <c:v>Conf Intervals</c:v>
          </c:tx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4472C4"/>
              </a:solidFill>
              <a:ln>
                <a:solidFill>
                  <a:srgbClr val="4472C4"/>
                </a:solidFill>
              </a:ln>
            </c:spPr>
          </c:marker>
          <c:xVal>
            <c:numRef>
              <c:f>'Equivalence Conf Interval'!$H$10:$H$12</c:f>
              <c:numCache>
                <c:formatCode>General</c:formatCode>
                <c:ptCount val="3"/>
                <c:pt idx="0">
                  <c:v>1</c:v>
                </c:pt>
                <c:pt idx="1">
                  <c:v>0.5163927656251982</c:v>
                </c:pt>
                <c:pt idx="2">
                  <c:v>1.4836072343748019</c:v>
                </c:pt>
              </c:numCache>
            </c:numRef>
          </c:xVal>
          <c:yVal>
            <c:numRef>
              <c:f>'Equivalence Conf Interval'!$I$10:$I$12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6C-4789-BD16-0E4B7A18A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623448"/>
        <c:axId val="578623776"/>
      </c:scatterChart>
      <c:valAx>
        <c:axId val="57862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776"/>
        <c:crossesAt val="1"/>
        <c:crossBetween val="midCat"/>
      </c:valAx>
      <c:valAx>
        <c:axId val="578623776"/>
        <c:scaling>
          <c:orientation val="minMax"/>
          <c:max val="2"/>
        </c:scaling>
        <c:delete val="0"/>
        <c:axPos val="l"/>
        <c:majorGridlines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23448"/>
        <c:crossesAt val="-6"/>
        <c:crossBetween val="midCat"/>
        <c:majorUnit val="1"/>
      </c:valAx>
      <c:spPr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66675</xdr:rowOff>
    </xdr:from>
    <xdr:to>
      <xdr:col>11</xdr:col>
      <xdr:colOff>476250</xdr:colOff>
      <xdr:row>21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78CACC-1819-419C-BE34-0947D2416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0.76667</cdr:x>
      <cdr:y>0.08824</cdr:y>
    </cdr:from>
    <cdr:to>
      <cdr:x>0.96667</cdr:x>
      <cdr:y>0.32353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4BECB8B-BBBC-4B2D-84BB-959C22A90B7F}"/>
            </a:ext>
          </a:extLst>
        </cdr:cNvPr>
        <cdr:cNvSpPr txBox="1"/>
      </cdr:nvSpPr>
      <cdr:spPr>
        <a:xfrm xmlns:a="http://schemas.openxmlformats.org/drawingml/2006/main">
          <a:off x="3505200" y="3429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1:1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</xdr:row>
      <xdr:rowOff>133350</xdr:rowOff>
    </xdr:from>
    <xdr:to>
      <xdr:col>13</xdr:col>
      <xdr:colOff>447675</xdr:colOff>
      <xdr:row>21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E69067-EF20-4000-A177-AAABA88E7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0.76667</cdr:x>
      <cdr:y>0.08824</cdr:y>
    </cdr:from>
    <cdr:to>
      <cdr:x>0.96667</cdr:x>
      <cdr:y>0.32353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4BECB8B-BBBC-4B2D-84BB-959C22A90B7F}"/>
            </a:ext>
          </a:extLst>
        </cdr:cNvPr>
        <cdr:cNvSpPr txBox="1"/>
      </cdr:nvSpPr>
      <cdr:spPr>
        <a:xfrm xmlns:a="http://schemas.openxmlformats.org/drawingml/2006/main">
          <a:off x="3505200" y="3429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1:1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600075</xdr:colOff>
      <xdr:row>2</xdr:row>
      <xdr:rowOff>123825</xdr:rowOff>
    </xdr:from>
    <xdr:to>
      <xdr:col>25</xdr:col>
      <xdr:colOff>561975</xdr:colOff>
      <xdr:row>18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9787BB-6F97-4827-A0F2-83AFD09C4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266700</xdr:colOff>
      <xdr:row>2</xdr:row>
      <xdr:rowOff>19050</xdr:rowOff>
    </xdr:from>
    <xdr:to>
      <xdr:col>19</xdr:col>
      <xdr:colOff>314325</xdr:colOff>
      <xdr:row>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547A51-D72B-444A-AE5A-3163AEE06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15</xdr:row>
      <xdr:rowOff>114300</xdr:rowOff>
    </xdr:from>
    <xdr:to>
      <xdr:col>18</xdr:col>
      <xdr:colOff>392517</xdr:colOff>
      <xdr:row>41</xdr:row>
      <xdr:rowOff>162785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BA4313-9454-452E-A2D7-6F5136F2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2981325"/>
          <a:ext cx="5278842" cy="503006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57151</xdr:colOff>
      <xdr:row>41</xdr:row>
      <xdr:rowOff>137818</xdr:rowOff>
    </xdr:from>
    <xdr:to>
      <xdr:col>18</xdr:col>
      <xdr:colOff>354363</xdr:colOff>
      <xdr:row>45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9DAFB4-EF17-4889-97C5-79E2EEF22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6" y="7986418"/>
          <a:ext cx="5174012" cy="728957"/>
        </a:xfrm>
        <a:prstGeom prst="rect">
          <a:avLst/>
        </a:prstGeom>
      </xdr:spPr>
    </xdr:pic>
    <xdr:clientData/>
  </xdr:twoCellAnchor>
  <xdr:twoCellAnchor>
    <xdr:from>
      <xdr:col>14</xdr:col>
      <xdr:colOff>266700</xdr:colOff>
      <xdr:row>36</xdr:row>
      <xdr:rowOff>66675</xdr:rowOff>
    </xdr:from>
    <xdr:to>
      <xdr:col>15</xdr:col>
      <xdr:colOff>180975</xdr:colOff>
      <xdr:row>37</xdr:row>
      <xdr:rowOff>76200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E74B6B49-ED06-408D-A17A-83398FB394C4}"/>
            </a:ext>
          </a:extLst>
        </xdr:cNvPr>
        <xdr:cNvSpPr/>
      </xdr:nvSpPr>
      <xdr:spPr>
        <a:xfrm>
          <a:off x="10163175" y="6953250"/>
          <a:ext cx="523875" cy="200025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371475</xdr:colOff>
      <xdr:row>33</xdr:row>
      <xdr:rowOff>85725</xdr:rowOff>
    </xdr:from>
    <xdr:to>
      <xdr:col>15</xdr:col>
      <xdr:colOff>209550</xdr:colOff>
      <xdr:row>34</xdr:row>
      <xdr:rowOff>95250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6BD2907-E477-4994-9201-1645ED00D522}"/>
            </a:ext>
          </a:extLst>
        </xdr:cNvPr>
        <xdr:cNvSpPr/>
      </xdr:nvSpPr>
      <xdr:spPr>
        <a:xfrm>
          <a:off x="10267950" y="6400800"/>
          <a:ext cx="447675" cy="200025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390526</xdr:colOff>
      <xdr:row>40</xdr:row>
      <xdr:rowOff>85725</xdr:rowOff>
    </xdr:from>
    <xdr:to>
      <xdr:col>12</xdr:col>
      <xdr:colOff>152400</xdr:colOff>
      <xdr:row>41</xdr:row>
      <xdr:rowOff>95250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A613614B-A5D4-4028-A060-BB9135560F7B}"/>
            </a:ext>
          </a:extLst>
        </xdr:cNvPr>
        <xdr:cNvSpPr/>
      </xdr:nvSpPr>
      <xdr:spPr>
        <a:xfrm>
          <a:off x="8458201" y="7743825"/>
          <a:ext cx="371474" cy="200025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28575</xdr:colOff>
      <xdr:row>1</xdr:row>
      <xdr:rowOff>182339</xdr:rowOff>
    </xdr:from>
    <xdr:to>
      <xdr:col>18</xdr:col>
      <xdr:colOff>19050</xdr:colOff>
      <xdr:row>14</xdr:row>
      <xdr:rowOff>142875</xdr:rowOff>
    </xdr:to>
    <xdr:pic>
      <xdr:nvPicPr>
        <xdr:cNvPr id="9" name="Picture 8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92336973-B6F3-70FF-58BA-6FB78C2C0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72839"/>
          <a:ext cx="3648075" cy="2446561"/>
        </a:xfrm>
        <a:prstGeom prst="rect">
          <a:avLst/>
        </a:prstGeom>
      </xdr:spPr>
    </xdr:pic>
    <xdr:clientData/>
  </xdr:twoCellAnchor>
  <xdr:twoCellAnchor>
    <xdr:from>
      <xdr:col>11</xdr:col>
      <xdr:colOff>228600</xdr:colOff>
      <xdr:row>3</xdr:row>
      <xdr:rowOff>123825</xdr:rowOff>
    </xdr:from>
    <xdr:to>
      <xdr:col>12</xdr:col>
      <xdr:colOff>9525</xdr:colOff>
      <xdr:row>3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CF312EB7-A367-0CF4-6BA9-B9C613E4D429}"/>
            </a:ext>
          </a:extLst>
        </xdr:cNvPr>
        <xdr:cNvCxnSpPr/>
      </xdr:nvCxnSpPr>
      <xdr:spPr>
        <a:xfrm>
          <a:off x="8296275" y="695325"/>
          <a:ext cx="3905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6</xdr:row>
      <xdr:rowOff>28575</xdr:rowOff>
    </xdr:from>
    <xdr:to>
      <xdr:col>15</xdr:col>
      <xdr:colOff>590550</xdr:colOff>
      <xdr:row>15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D5C3274-C48C-4E66-AD16-FEB280F82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257175</xdr:colOff>
      <xdr:row>17</xdr:row>
      <xdr:rowOff>38100</xdr:rowOff>
    </xdr:from>
    <xdr:to>
      <xdr:col>16</xdr:col>
      <xdr:colOff>76685</xdr:colOff>
      <xdr:row>24</xdr:row>
      <xdr:rowOff>181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D7244EB-0AD6-4BA5-8CC2-9B844F95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3276600"/>
          <a:ext cx="3477110" cy="1295581"/>
        </a:xfrm>
        <a:prstGeom prst="rect">
          <a:avLst/>
        </a:prstGeom>
      </xdr:spPr>
    </xdr:pic>
    <xdr:clientData/>
  </xdr:twoCellAnchor>
  <xdr:twoCellAnchor>
    <xdr:from>
      <xdr:col>3</xdr:col>
      <xdr:colOff>257175</xdr:colOff>
      <xdr:row>21</xdr:row>
      <xdr:rowOff>0</xdr:rowOff>
    </xdr:from>
    <xdr:to>
      <xdr:col>6</xdr:col>
      <xdr:colOff>419993</xdr:colOff>
      <xdr:row>23</xdr:row>
      <xdr:rowOff>119137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4">
              <a:extLst>
                <a:ext uri="{FF2B5EF4-FFF2-40B4-BE49-F238E27FC236}">
                  <a16:creationId xmlns:a16="http://schemas.microsoft.com/office/drawing/2014/main" id="{71A3E321-2F5E-BD69-4E37-164EC7F2F83B}"/>
                </a:ext>
              </a:extLst>
            </xdr:cNvPr>
            <xdr:cNvSpPr txBox="1"/>
          </xdr:nvSpPr>
          <xdr:spPr>
            <a:xfrm>
              <a:off x="2085975" y="4000500"/>
              <a:ext cx="1991618" cy="500137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US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b="0" i="1">
                                        <a:latin typeface="Cambria Math" panose="02040503050406030204" pitchFamily="18" charset="0"/>
                                      </a:rPr>
                                      <m:t>𝑛</m:t>
                                    </m:r>
                                  </m:e>
                                  <m:sub>
                                    <m:r>
                                      <a:rPr lang="en-US" b="0" i="1">
                                        <a:latin typeface="Cambria Math" panose="02040503050406030204" pitchFamily="18" charset="0"/>
                                      </a:rPr>
                                      <m:t>𝐴</m:t>
                                    </m:r>
                                  </m:sub>
                                </m:sSub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−1</m:t>
                                </m:r>
                              </m:e>
                            </m:d>
                            <m:sSubSup>
                              <m:sSubSupPr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𝑠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sub>
                              <m:sup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i="1">
                                        <a:latin typeface="Cambria Math" panose="02040503050406030204" pitchFamily="18" charset="0"/>
                                      </a:rPr>
                                      <m:t>𝑛</m:t>
                                    </m:r>
                                  </m:e>
                                  <m:sub>
                                    <m:r>
                                      <a:rPr lang="en-US" b="0" i="1">
                                        <a:latin typeface="Cambria Math" panose="02040503050406030204" pitchFamily="18" charset="0"/>
                                      </a:rPr>
                                      <m:t>𝐵</m:t>
                                    </m:r>
                                  </m:sub>
                                </m:sSub>
                                <m:r>
                                  <a:rPr lang="en-US" i="1">
                                    <a:latin typeface="Cambria Math" panose="02040503050406030204" pitchFamily="18" charset="0"/>
                                  </a:rPr>
                                  <m:t>−1</m:t>
                                </m:r>
                              </m:e>
                            </m:d>
                            <m:sSubSup>
                              <m:sSubSupPr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i="1">
                                    <a:latin typeface="Cambria Math" panose="02040503050406030204" pitchFamily="18" charset="0"/>
                                  </a:rPr>
                                  <m:t>𝑠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𝐵</m:t>
                                </m:r>
                              </m:sub>
                              <m:sup>
                                <m:r>
                                  <a:rPr lang="en-US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</m:num>
                          <m:den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sub>
                            </m:s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𝐵</m:t>
                                </m:r>
                              </m:sub>
                            </m:s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−2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1" name="TextBox 14">
              <a:extLst>
                <a:ext uri="{FF2B5EF4-FFF2-40B4-BE49-F238E27FC236}">
                  <a16:creationId xmlns:a16="http://schemas.microsoft.com/office/drawing/2014/main" id="{71A3E321-2F5E-BD69-4E37-164EC7F2F83B}"/>
                </a:ext>
              </a:extLst>
            </xdr:cNvPr>
            <xdr:cNvSpPr txBox="1"/>
          </xdr:nvSpPr>
          <xdr:spPr>
            <a:xfrm>
              <a:off x="2085975" y="4000500"/>
              <a:ext cx="1991618" cy="500137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latin typeface="Cambria Math" panose="02040503050406030204" pitchFamily="18" charset="0"/>
                </a:rPr>
                <a:t>𝑠_𝑃=√(((𝑛_𝐴−1) 𝑠_𝐴^2+(</a:t>
              </a:r>
              <a:r>
                <a:rPr lang="en-US" i="0">
                  <a:latin typeface="Cambria Math" panose="02040503050406030204" pitchFamily="18" charset="0"/>
                </a:rPr>
                <a:t>𝑛_</a:t>
              </a:r>
              <a:r>
                <a:rPr lang="en-US" b="0" i="0">
                  <a:latin typeface="Cambria Math" panose="02040503050406030204" pitchFamily="18" charset="0"/>
                </a:rPr>
                <a:t>𝐵</a:t>
              </a:r>
              <a:r>
                <a:rPr lang="en-US" i="0">
                  <a:latin typeface="Cambria Math" panose="02040503050406030204" pitchFamily="18" charset="0"/>
                </a:rPr>
                <a:t>−1) 𝑠_</a:t>
              </a:r>
              <a:r>
                <a:rPr lang="en-US" b="0" i="0">
                  <a:latin typeface="Cambria Math" panose="02040503050406030204" pitchFamily="18" charset="0"/>
                </a:rPr>
                <a:t>𝐵^</a:t>
              </a:r>
              <a:r>
                <a:rPr lang="en-US" i="0">
                  <a:latin typeface="Cambria Math" panose="02040503050406030204" pitchFamily="18" charset="0"/>
                </a:rPr>
                <a:t>2</a:t>
              </a:r>
              <a:r>
                <a:rPr lang="en-US" b="0" i="0">
                  <a:latin typeface="Cambria Math" panose="02040503050406030204" pitchFamily="18" charset="0"/>
                </a:rPr>
                <a:t>)/(𝑛_𝐴+𝑛_𝐵−2))</a:t>
              </a:r>
              <a:endParaRPr lang="en-US"/>
            </a:p>
          </xdr:txBody>
        </xdr:sp>
      </mc:Fallback>
    </mc:AlternateContent>
    <xdr:clientData/>
  </xdr:twoCellAnchor>
  <xdr:twoCellAnchor>
    <xdr:from>
      <xdr:col>3</xdr:col>
      <xdr:colOff>228601</xdr:colOff>
      <xdr:row>26</xdr:row>
      <xdr:rowOff>180975</xdr:rowOff>
    </xdr:from>
    <xdr:to>
      <xdr:col>7</xdr:col>
      <xdr:colOff>190501</xdr:colOff>
      <xdr:row>29</xdr:row>
      <xdr:rowOff>109612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3">
              <a:extLst>
                <a:ext uri="{FF2B5EF4-FFF2-40B4-BE49-F238E27FC236}">
                  <a16:creationId xmlns:a16="http://schemas.microsoft.com/office/drawing/2014/main" id="{0F8636A2-E7B1-5BB5-C72F-10BDB36508FC}"/>
                </a:ext>
              </a:extLst>
            </xdr:cNvPr>
            <xdr:cNvSpPr txBox="1"/>
          </xdr:nvSpPr>
          <xdr:spPr>
            <a:xfrm>
              <a:off x="2057401" y="5133975"/>
              <a:ext cx="2400300" cy="500137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𝑦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sub>
                            </m:sSub>
                          </m:e>
                        </m:acc>
                        <m:r>
                          <a:rPr lang="en-US" b="0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𝑦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</a:rPr>
                                  <m:t>𝐵</m:t>
                                </m:r>
                              </m:sub>
                            </m:sSub>
                          </m:e>
                        </m:acc>
                      </m:e>
                    </m:d>
                    <m:r>
                      <a:rPr lang="en-US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±</m:t>
                    </m:r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US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  <m: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𝐴</m:t>
                            </m:r>
                          </m:sub>
                        </m:sSub>
                        <m: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𝐵</m:t>
                            </m:r>
                          </m:sub>
                        </m:sSub>
                        <m: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−2</m:t>
                        </m:r>
                      </m:sub>
                    </m:sSub>
                    <m:r>
                      <a:rPr lang="en-US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sSub>
                      <m:sSubPr>
                        <m:ctrlP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ad>
                      <m:radPr>
                        <m:degHide m:val="on"/>
                        <m:ctrlP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𝐴</m:t>
                                </m:r>
                              </m:sub>
                            </m:sSub>
                          </m:den>
                        </m:f>
                        <m: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𝐵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12" name="TextBox 13">
              <a:extLst>
                <a:ext uri="{FF2B5EF4-FFF2-40B4-BE49-F238E27FC236}">
                  <a16:creationId xmlns:a16="http://schemas.microsoft.com/office/drawing/2014/main" id="{0F8636A2-E7B1-5BB5-C72F-10BDB36508FC}"/>
                </a:ext>
              </a:extLst>
            </xdr:cNvPr>
            <xdr:cNvSpPr txBox="1"/>
          </xdr:nvSpPr>
          <xdr:spPr>
            <a:xfrm>
              <a:off x="2057401" y="5133975"/>
              <a:ext cx="2400300" cy="500137"/>
            </a:xfrm>
            <a:prstGeom prst="rect">
              <a:avLst/>
            </a:prstGeom>
            <a:solidFill>
              <a:schemeClr val="bg1"/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latin typeface="Cambria Math" panose="02040503050406030204" pitchFamily="18" charset="0"/>
                </a:rPr>
                <a:t>((</a:t>
              </a:r>
              <a:r>
                <a:rPr lang="en-US" b="0" i="0">
                  <a:latin typeface="Cambria Math" panose="02040503050406030204" pitchFamily="18" charset="0"/>
                </a:rPr>
                <a:t>𝑦_𝐴 ) ̅−(𝑦_𝐵 ) ̅ )</a:t>
              </a:r>
              <a:r>
                <a:rPr lang="en-US" i="0">
                  <a:latin typeface="Cambria Math" panose="02040503050406030204" pitchFamily="18" charset="0"/>
                  <a:ea typeface="Cambria Math" panose="02040503050406030204" pitchFamily="18" charset="0"/>
                </a:rPr>
                <a:t>±</a:t>
              </a:r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𝑡_(</a:t>
              </a:r>
              <a:r>
                <a:rPr lang="en-US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</a:t>
              </a:r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,𝑛_𝐴+𝑛_𝐵−2)</a:t>
              </a:r>
              <a:r>
                <a:rPr lang="en-US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𝑠_𝑃∙√(1/𝑛_𝐴 +1/𝑛_𝐵 )</a:t>
              </a:r>
              <a:endParaRPr lang="en-US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real-statistics.com/reliability/interrater-reliability/bland-altman-analysis/bland-altman-plot/" TargetMode="External"/><Relationship Id="rId1" Type="http://schemas.openxmlformats.org/officeDocument/2006/relationships/hyperlink" Target="https://doi.org/10.1016/S0140-6736(86)90837-8" TargetMode="External"/><Relationship Id="rId4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nvlpubs.nist.gov/nistpubs/TechnicalNotes/NIST.TN.2106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vlpubs.nist.gov/nistpubs/TechnicalNotes/NIST.TN.21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E720-8C76-4111-A1C1-18070A85C2B7}">
  <dimension ref="A1:C20"/>
  <sheetViews>
    <sheetView tabSelected="1" workbookViewId="0">
      <selection activeCell="Q31" sqref="Q31"/>
    </sheetView>
  </sheetViews>
  <sheetFormatPr defaultRowHeight="15" x14ac:dyDescent="0.25"/>
  <sheetData>
    <row r="1" spans="1:3" x14ac:dyDescent="0.25">
      <c r="A1" t="s">
        <v>0</v>
      </c>
    </row>
    <row r="3" spans="1:3" x14ac:dyDescent="0.25">
      <c r="B3" t="s">
        <v>1</v>
      </c>
      <c r="C3" t="s">
        <v>2</v>
      </c>
    </row>
    <row r="4" spans="1:3" x14ac:dyDescent="0.25">
      <c r="B4">
        <v>1</v>
      </c>
      <c r="C4">
        <v>0.62381321908075549</v>
      </c>
    </row>
    <row r="5" spans="1:3" x14ac:dyDescent="0.25">
      <c r="B5">
        <v>2</v>
      </c>
      <c r="C5">
        <v>1.9312927304680889</v>
      </c>
    </row>
    <row r="6" spans="1:3" x14ac:dyDescent="0.25">
      <c r="B6">
        <v>3</v>
      </c>
      <c r="C6">
        <v>3.2579538925948253</v>
      </c>
    </row>
    <row r="7" spans="1:3" x14ac:dyDescent="0.25">
      <c r="B7">
        <v>4</v>
      </c>
      <c r="C7">
        <v>4.0835756384823423</v>
      </c>
    </row>
    <row r="8" spans="1:3" x14ac:dyDescent="0.25">
      <c r="B8">
        <v>5</v>
      </c>
      <c r="C8">
        <v>4.4233583101062051</v>
      </c>
    </row>
    <row r="9" spans="1:3" x14ac:dyDescent="0.25">
      <c r="B9">
        <v>6</v>
      </c>
      <c r="C9">
        <v>5.7601442907992633</v>
      </c>
    </row>
    <row r="10" spans="1:3" x14ac:dyDescent="0.25">
      <c r="B10">
        <v>7</v>
      </c>
      <c r="C10">
        <v>6.777515416010087</v>
      </c>
    </row>
    <row r="11" spans="1:3" x14ac:dyDescent="0.25">
      <c r="B11">
        <v>8</v>
      </c>
      <c r="C11">
        <v>7.9657434856267519</v>
      </c>
    </row>
    <row r="12" spans="1:3" x14ac:dyDescent="0.25">
      <c r="B12">
        <v>9</v>
      </c>
      <c r="C12">
        <v>8.5444108946121666</v>
      </c>
    </row>
    <row r="13" spans="1:3" x14ac:dyDescent="0.25">
      <c r="B13">
        <v>10</v>
      </c>
      <c r="C13">
        <v>9.3002796325037487</v>
      </c>
    </row>
    <row r="15" spans="1:3" x14ac:dyDescent="0.25">
      <c r="B15" t="s">
        <v>35</v>
      </c>
      <c r="C15">
        <f>CORREL(B4:B13,C4:C13)</f>
        <v>0.99578795321264491</v>
      </c>
    </row>
    <row r="18" spans="2:3" x14ac:dyDescent="0.25">
      <c r="B18" t="s">
        <v>36</v>
      </c>
    </row>
    <row r="19" spans="2:3" x14ac:dyDescent="0.25">
      <c r="B19">
        <v>0</v>
      </c>
      <c r="C19">
        <v>0</v>
      </c>
    </row>
    <row r="20" spans="2:3" x14ac:dyDescent="0.25">
      <c r="B20">
        <v>11</v>
      </c>
      <c r="C20">
        <v>11</v>
      </c>
    </row>
  </sheetData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E469-7000-4A7D-AC72-F08F7DFAD749}">
  <dimension ref="A1:W23"/>
  <sheetViews>
    <sheetView workbookViewId="0">
      <selection activeCell="B3" sqref="B3:C13"/>
    </sheetView>
  </sheetViews>
  <sheetFormatPr defaultRowHeight="15" x14ac:dyDescent="0.25"/>
  <cols>
    <col min="16" max="16" width="16.28515625" customWidth="1"/>
    <col min="17" max="17" width="11.5703125" customWidth="1"/>
  </cols>
  <sheetData>
    <row r="1" spans="1:23" x14ac:dyDescent="0.25">
      <c r="A1" t="s">
        <v>0</v>
      </c>
    </row>
    <row r="2" spans="1:23" x14ac:dyDescent="0.25"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B3" t="s">
        <v>1</v>
      </c>
      <c r="C3" t="s">
        <v>2</v>
      </c>
      <c r="O3" s="1"/>
      <c r="P3" s="1" t="s">
        <v>3</v>
      </c>
      <c r="Q3" s="1"/>
      <c r="R3" s="1"/>
      <c r="S3" s="1"/>
      <c r="T3" s="1"/>
      <c r="U3" s="1"/>
      <c r="V3" s="1"/>
      <c r="W3" s="1"/>
    </row>
    <row r="4" spans="1:23" ht="15.75" thickBot="1" x14ac:dyDescent="0.3">
      <c r="B4">
        <v>1</v>
      </c>
      <c r="C4">
        <v>0.62381321908075549</v>
      </c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B5">
        <v>2</v>
      </c>
      <c r="C5">
        <v>1.9312927304680889</v>
      </c>
      <c r="O5" s="1"/>
      <c r="P5" s="2" t="s">
        <v>4</v>
      </c>
      <c r="Q5" s="2"/>
      <c r="R5" s="1"/>
      <c r="S5" s="1"/>
      <c r="T5" s="1"/>
      <c r="U5" s="1"/>
      <c r="V5" s="1"/>
      <c r="W5" s="1"/>
    </row>
    <row r="6" spans="1:23" x14ac:dyDescent="0.25">
      <c r="B6">
        <v>3</v>
      </c>
      <c r="C6">
        <v>3.2579538925948253</v>
      </c>
      <c r="O6" s="1"/>
      <c r="P6" s="3" t="s">
        <v>5</v>
      </c>
      <c r="Q6" s="3">
        <v>0.99578795321264479</v>
      </c>
      <c r="R6" s="1"/>
      <c r="S6" s="1"/>
      <c r="T6" s="1"/>
      <c r="U6" s="1"/>
      <c r="V6" s="1"/>
      <c r="W6" s="1"/>
    </row>
    <row r="7" spans="1:23" x14ac:dyDescent="0.25">
      <c r="B7">
        <v>4</v>
      </c>
      <c r="C7">
        <v>4.0835756384823423</v>
      </c>
      <c r="O7" s="1"/>
      <c r="P7" s="3" t="s">
        <v>6</v>
      </c>
      <c r="Q7" s="3">
        <v>0.99159364776342851</v>
      </c>
      <c r="R7" s="1"/>
      <c r="S7" s="1"/>
      <c r="T7" s="1"/>
      <c r="U7" s="1"/>
      <c r="V7" s="1"/>
      <c r="W7" s="1"/>
    </row>
    <row r="8" spans="1:23" x14ac:dyDescent="0.25">
      <c r="B8">
        <v>5</v>
      </c>
      <c r="C8">
        <v>4.4233583101062051</v>
      </c>
      <c r="O8" s="1"/>
      <c r="P8" s="3" t="s">
        <v>7</v>
      </c>
      <c r="Q8" s="3">
        <v>0.99054285373385698</v>
      </c>
      <c r="R8" s="1"/>
      <c r="S8" s="1"/>
      <c r="T8" s="1"/>
      <c r="U8" s="1"/>
      <c r="V8" s="1"/>
      <c r="W8" s="1"/>
    </row>
    <row r="9" spans="1:23" x14ac:dyDescent="0.25">
      <c r="B9">
        <v>6</v>
      </c>
      <c r="C9">
        <v>5.7601442907992633</v>
      </c>
      <c r="O9" s="1"/>
      <c r="P9" s="3" t="s">
        <v>8</v>
      </c>
      <c r="Q9" s="3">
        <v>0.28194696320938589</v>
      </c>
      <c r="R9" s="1"/>
      <c r="S9" s="1"/>
      <c r="T9" s="1"/>
      <c r="U9" s="1"/>
      <c r="V9" s="1"/>
      <c r="W9" s="1"/>
    </row>
    <row r="10" spans="1:23" ht="15.75" thickBot="1" x14ac:dyDescent="0.3">
      <c r="B10">
        <v>7</v>
      </c>
      <c r="C10">
        <v>6.777515416010087</v>
      </c>
      <c r="O10" s="1"/>
      <c r="P10" s="4" t="s">
        <v>9</v>
      </c>
      <c r="Q10" s="4">
        <v>10</v>
      </c>
      <c r="R10" s="1"/>
      <c r="S10" s="1"/>
      <c r="T10" s="1"/>
      <c r="U10" s="1"/>
      <c r="V10" s="1"/>
      <c r="W10" s="1"/>
    </row>
    <row r="11" spans="1:23" x14ac:dyDescent="0.25">
      <c r="B11">
        <v>8</v>
      </c>
      <c r="C11">
        <v>7.9657434856267519</v>
      </c>
      <c r="O11" s="1"/>
      <c r="P11" s="1"/>
      <c r="Q11" s="1"/>
      <c r="R11" s="1"/>
      <c r="S11" s="1"/>
      <c r="T11" s="1"/>
      <c r="U11" s="1"/>
      <c r="V11" s="1"/>
      <c r="W11" s="1"/>
    </row>
    <row r="12" spans="1:23" ht="15.75" thickBot="1" x14ac:dyDescent="0.3">
      <c r="B12">
        <v>9</v>
      </c>
      <c r="C12">
        <v>8.5444108946121666</v>
      </c>
      <c r="O12" s="1"/>
      <c r="P12" s="1" t="s">
        <v>10</v>
      </c>
      <c r="Q12" s="1"/>
      <c r="R12" s="1"/>
      <c r="S12" s="1"/>
      <c r="T12" s="1"/>
      <c r="U12" s="1"/>
      <c r="V12" s="1"/>
      <c r="W12" s="1"/>
    </row>
    <row r="13" spans="1:23" x14ac:dyDescent="0.25">
      <c r="B13">
        <v>10</v>
      </c>
      <c r="C13">
        <v>9.3002796325037487</v>
      </c>
      <c r="O13" s="1"/>
      <c r="P13" s="5"/>
      <c r="Q13" s="5" t="s">
        <v>15</v>
      </c>
      <c r="R13" s="5" t="s">
        <v>16</v>
      </c>
      <c r="S13" s="5" t="s">
        <v>17</v>
      </c>
      <c r="T13" s="5" t="s">
        <v>18</v>
      </c>
      <c r="U13" s="5" t="s">
        <v>19</v>
      </c>
      <c r="V13" s="1"/>
      <c r="W13" s="1"/>
    </row>
    <row r="14" spans="1:23" x14ac:dyDescent="0.25">
      <c r="O14" s="1"/>
      <c r="P14" s="3" t="s">
        <v>11</v>
      </c>
      <c r="Q14" s="3">
        <v>1</v>
      </c>
      <c r="R14" s="3">
        <v>75.015495447142769</v>
      </c>
      <c r="S14" s="3">
        <v>75.015495447142769</v>
      </c>
      <c r="T14" s="3">
        <v>943.66128837624296</v>
      </c>
      <c r="U14" s="3">
        <v>1.3701054220997589E-9</v>
      </c>
      <c r="V14" s="1"/>
      <c r="W14" s="1"/>
    </row>
    <row r="15" spans="1:23" x14ac:dyDescent="0.25">
      <c r="B15" t="s">
        <v>35</v>
      </c>
      <c r="C15">
        <f>CORREL(B4:B13,C4:C13)</f>
        <v>0.99578795321264491</v>
      </c>
      <c r="O15" s="1"/>
      <c r="P15" s="3" t="s">
        <v>12</v>
      </c>
      <c r="Q15" s="3">
        <v>8</v>
      </c>
      <c r="R15" s="3">
        <v>0.63595272050395846</v>
      </c>
      <c r="S15" s="3">
        <v>7.9494090062994807E-2</v>
      </c>
      <c r="T15" s="3"/>
      <c r="U15" s="3"/>
      <c r="V15" s="1"/>
      <c r="W15" s="1"/>
    </row>
    <row r="16" spans="1:23" ht="15.75" thickBot="1" x14ac:dyDescent="0.3">
      <c r="O16" s="1"/>
      <c r="P16" s="4" t="s">
        <v>13</v>
      </c>
      <c r="Q16" s="4">
        <v>9</v>
      </c>
      <c r="R16" s="4">
        <v>75.651448167646734</v>
      </c>
      <c r="S16" s="4"/>
      <c r="T16" s="4"/>
      <c r="U16" s="4"/>
      <c r="V16" s="1"/>
      <c r="W16" s="1"/>
    </row>
    <row r="17" spans="2:23" ht="15.75" thickBot="1" x14ac:dyDescent="0.3">
      <c r="O17" s="1"/>
      <c r="P17" s="1"/>
      <c r="Q17" s="1"/>
      <c r="R17" s="1"/>
      <c r="S17" s="1"/>
      <c r="T17" s="1"/>
      <c r="U17" s="1"/>
      <c r="V17" s="1"/>
      <c r="W17" s="1"/>
    </row>
    <row r="18" spans="2:23" x14ac:dyDescent="0.25">
      <c r="B18" t="s">
        <v>36</v>
      </c>
      <c r="O18" s="1"/>
      <c r="P18" s="5"/>
      <c r="Q18" s="5" t="s">
        <v>20</v>
      </c>
      <c r="R18" s="5" t="s">
        <v>8</v>
      </c>
      <c r="S18" s="5" t="s">
        <v>21</v>
      </c>
      <c r="T18" s="5" t="s">
        <v>22</v>
      </c>
      <c r="U18" s="5" t="s">
        <v>23</v>
      </c>
      <c r="V18" s="5" t="s">
        <v>24</v>
      </c>
      <c r="W18" s="1"/>
    </row>
    <row r="19" spans="2:23" x14ac:dyDescent="0.25">
      <c r="B19">
        <v>0</v>
      </c>
      <c r="C19">
        <v>0</v>
      </c>
      <c r="O19" s="1"/>
      <c r="P19" s="3" t="s">
        <v>14</v>
      </c>
      <c r="Q19" s="3">
        <v>2.2222812753374122E-2</v>
      </c>
      <c r="R19" s="3">
        <v>0.19260644337455998</v>
      </c>
      <c r="S19" s="3">
        <v>0.11537938380471323</v>
      </c>
      <c r="T19" s="3">
        <v>0.9109879357644175</v>
      </c>
      <c r="U19" s="3">
        <v>-0.42192844213532849</v>
      </c>
      <c r="V19" s="3">
        <v>0.46637406764207673</v>
      </c>
      <c r="W19" s="1"/>
    </row>
    <row r="20" spans="2:23" ht="15.75" thickBot="1" x14ac:dyDescent="0.3">
      <c r="B20">
        <v>11</v>
      </c>
      <c r="C20">
        <v>11</v>
      </c>
      <c r="O20" s="1"/>
      <c r="P20" s="4" t="s">
        <v>25</v>
      </c>
      <c r="Q20" s="4">
        <v>0.95356107968637249</v>
      </c>
      <c r="R20" s="4">
        <v>3.1041339018094898E-2</v>
      </c>
      <c r="S20" s="4">
        <v>30.719070434768103</v>
      </c>
      <c r="T20" s="4">
        <v>1.3701054220997541E-9</v>
      </c>
      <c r="U20" s="4">
        <v>0.88197962354837123</v>
      </c>
      <c r="V20" s="4">
        <v>1.0251425358243738</v>
      </c>
      <c r="W20" s="1"/>
    </row>
    <row r="21" spans="2:23" x14ac:dyDescent="0.25">
      <c r="O21" s="1"/>
      <c r="P21" s="1"/>
      <c r="Q21" s="1"/>
      <c r="R21" s="1"/>
      <c r="S21" s="1"/>
      <c r="T21" s="1"/>
      <c r="U21" s="1"/>
      <c r="V21" s="1"/>
      <c r="W21" s="1"/>
    </row>
    <row r="22" spans="2:23" x14ac:dyDescent="0.25">
      <c r="O22" s="1"/>
      <c r="P22" s="1"/>
      <c r="Q22" s="1"/>
      <c r="R22" s="1"/>
      <c r="S22" s="1"/>
      <c r="T22" s="1"/>
      <c r="U22" s="1"/>
      <c r="V22" s="1"/>
      <c r="W22" s="1"/>
    </row>
    <row r="23" spans="2:23" x14ac:dyDescent="0.25">
      <c r="O23" s="1"/>
      <c r="P23" s="1"/>
      <c r="Q23" s="1"/>
      <c r="R23" s="1"/>
      <c r="S23" s="1"/>
      <c r="T23" s="1"/>
      <c r="U23" s="1"/>
      <c r="V23" s="1"/>
      <c r="W23" s="1"/>
    </row>
  </sheetData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38692-B321-479D-B9D5-49B05B0AF746}">
  <dimension ref="A1:I19"/>
  <sheetViews>
    <sheetView workbookViewId="0">
      <selection activeCell="L27" sqref="L27"/>
    </sheetView>
  </sheetViews>
  <sheetFormatPr defaultRowHeight="15" x14ac:dyDescent="0.25"/>
  <cols>
    <col min="3" max="4" width="10.5703125" bestFit="1" customWidth="1"/>
    <col min="5" max="5" width="11.28515625" bestFit="1" customWidth="1"/>
    <col min="16" max="16" width="18" customWidth="1"/>
    <col min="17" max="17" width="13.42578125" customWidth="1"/>
  </cols>
  <sheetData>
    <row r="1" spans="1:9" x14ac:dyDescent="0.25">
      <c r="B1" s="9" t="s">
        <v>37</v>
      </c>
      <c r="E1" s="6"/>
      <c r="F1" s="6"/>
      <c r="H1" s="10" t="s">
        <v>50</v>
      </c>
      <c r="I1" s="6" t="s">
        <v>51</v>
      </c>
    </row>
    <row r="2" spans="1:9" x14ac:dyDescent="0.25">
      <c r="G2" t="s">
        <v>48</v>
      </c>
      <c r="I2" s="6" t="s">
        <v>49</v>
      </c>
    </row>
    <row r="3" spans="1:9" x14ac:dyDescent="0.25">
      <c r="A3" s="1"/>
      <c r="B3" s="1"/>
      <c r="C3" s="1"/>
      <c r="D3" s="1"/>
      <c r="E3" s="1"/>
      <c r="F3" s="1"/>
      <c r="H3" t="s">
        <v>38</v>
      </c>
      <c r="I3">
        <f>COUNT(E5:E22)</f>
        <v>10</v>
      </c>
    </row>
    <row r="4" spans="1:9" x14ac:dyDescent="0.25">
      <c r="A4" s="1"/>
      <c r="B4" s="7" t="s">
        <v>39</v>
      </c>
      <c r="C4" s="7" t="s">
        <v>40</v>
      </c>
      <c r="D4" s="7" t="s">
        <v>41</v>
      </c>
      <c r="E4" s="7" t="s">
        <v>34</v>
      </c>
      <c r="F4" s="1"/>
      <c r="H4" t="s">
        <v>41</v>
      </c>
      <c r="I4">
        <f>AVERAGE(E5:E22)</f>
        <v>0.23319124897157656</v>
      </c>
    </row>
    <row r="5" spans="1:9" x14ac:dyDescent="0.25">
      <c r="A5" s="1"/>
      <c r="B5" s="8">
        <v>1</v>
      </c>
      <c r="C5" s="8">
        <v>0.62381321908075549</v>
      </c>
      <c r="D5" s="8">
        <f>(B5+C5)/2</f>
        <v>0.81190660954037774</v>
      </c>
      <c r="E5" s="8">
        <f>B5-C5</f>
        <v>0.37618678091924451</v>
      </c>
      <c r="F5" s="1"/>
      <c r="H5" t="s">
        <v>42</v>
      </c>
      <c r="I5">
        <f>_xlfn.STDEV.S(E5:E22)</f>
        <v>0.30071581627017419</v>
      </c>
    </row>
    <row r="6" spans="1:9" x14ac:dyDescent="0.25">
      <c r="A6" s="1"/>
      <c r="B6" s="8">
        <v>2</v>
      </c>
      <c r="C6" s="8">
        <v>1.9312927304680889</v>
      </c>
      <c r="D6" s="8">
        <f t="shared" ref="D6:D14" si="0">(B6+C6)/2</f>
        <v>1.9656463652340443</v>
      </c>
      <c r="E6" s="8">
        <f t="shared" ref="E6:E14" si="1">B6-C6</f>
        <v>6.8707269531911086E-2</v>
      </c>
      <c r="F6" s="1"/>
      <c r="H6" t="s">
        <v>43</v>
      </c>
      <c r="I6">
        <f>1.96*I5</f>
        <v>0.58940299988954137</v>
      </c>
    </row>
    <row r="7" spans="1:9" x14ac:dyDescent="0.25">
      <c r="A7" s="1"/>
      <c r="B7" s="8">
        <v>3</v>
      </c>
      <c r="C7" s="8">
        <v>3.2579538925948253</v>
      </c>
      <c r="D7" s="8">
        <f t="shared" si="0"/>
        <v>3.1289769462974126</v>
      </c>
      <c r="E7" s="8">
        <f t="shared" si="1"/>
        <v>-0.25795389259482526</v>
      </c>
      <c r="F7" s="1"/>
      <c r="H7" t="s">
        <v>44</v>
      </c>
      <c r="I7">
        <f>I4+I6</f>
        <v>0.82259424886111798</v>
      </c>
    </row>
    <row r="8" spans="1:9" x14ac:dyDescent="0.25">
      <c r="A8" s="1"/>
      <c r="B8" s="8">
        <v>4</v>
      </c>
      <c r="C8" s="8">
        <v>4.0835756384823423</v>
      </c>
      <c r="D8" s="8">
        <f t="shared" si="0"/>
        <v>4.0417878192411711</v>
      </c>
      <c r="E8" s="8">
        <f t="shared" si="1"/>
        <v>-8.3575638482342285E-2</v>
      </c>
      <c r="F8" s="1"/>
      <c r="H8" t="s">
        <v>45</v>
      </c>
      <c r="I8">
        <f>I4-I6</f>
        <v>-0.35621175091796481</v>
      </c>
    </row>
    <row r="9" spans="1:9" x14ac:dyDescent="0.25">
      <c r="A9" s="1"/>
      <c r="B9" s="8">
        <v>5</v>
      </c>
      <c r="C9" s="8">
        <v>4.4233583101062051</v>
      </c>
      <c r="D9" s="8">
        <f t="shared" si="0"/>
        <v>4.711679155053103</v>
      </c>
      <c r="E9" s="8">
        <f t="shared" si="1"/>
        <v>0.57664168989379494</v>
      </c>
      <c r="F9" s="1"/>
      <c r="G9" s="9" t="s">
        <v>46</v>
      </c>
    </row>
    <row r="10" spans="1:9" x14ac:dyDescent="0.25">
      <c r="A10" s="1"/>
      <c r="B10" s="8">
        <v>6</v>
      </c>
      <c r="C10" s="8">
        <v>5.7601442907992633</v>
      </c>
      <c r="D10" s="8">
        <f t="shared" si="0"/>
        <v>5.8800721453996321</v>
      </c>
      <c r="E10" s="8">
        <f t="shared" si="1"/>
        <v>0.23985570920073673</v>
      </c>
      <c r="F10" s="1"/>
      <c r="G10" t="s">
        <v>47</v>
      </c>
      <c r="H10">
        <v>0</v>
      </c>
      <c r="I10">
        <f>I7</f>
        <v>0.82259424886111798</v>
      </c>
    </row>
    <row r="11" spans="1:9" x14ac:dyDescent="0.25">
      <c r="A11" s="1"/>
      <c r="B11" s="8">
        <v>7</v>
      </c>
      <c r="C11" s="8">
        <v>6.777515416010087</v>
      </c>
      <c r="D11" s="8">
        <f t="shared" si="0"/>
        <v>6.8887577080050431</v>
      </c>
      <c r="E11" s="8">
        <f t="shared" si="1"/>
        <v>0.222484583989913</v>
      </c>
      <c r="F11" s="1"/>
      <c r="H11">
        <v>11</v>
      </c>
      <c r="I11">
        <f>I7</f>
        <v>0.82259424886111798</v>
      </c>
    </row>
    <row r="12" spans="1:9" x14ac:dyDescent="0.25">
      <c r="A12" s="1"/>
      <c r="B12" s="8">
        <v>8</v>
      </c>
      <c r="C12" s="8">
        <v>7.9657434856267519</v>
      </c>
      <c r="D12" s="8">
        <f t="shared" si="0"/>
        <v>7.9828717428133764</v>
      </c>
      <c r="E12" s="8">
        <f t="shared" si="1"/>
        <v>3.4256514373248059E-2</v>
      </c>
      <c r="F12" s="1"/>
    </row>
    <row r="13" spans="1:9" x14ac:dyDescent="0.25">
      <c r="A13" s="1"/>
      <c r="B13" s="8">
        <v>9</v>
      </c>
      <c r="C13" s="8">
        <v>8.5444108946121666</v>
      </c>
      <c r="D13" s="8">
        <f t="shared" si="0"/>
        <v>8.7722054473060833</v>
      </c>
      <c r="E13" s="8">
        <f t="shared" si="1"/>
        <v>0.45558910538783337</v>
      </c>
      <c r="F13" s="1"/>
      <c r="G13" t="s">
        <v>41</v>
      </c>
      <c r="H13">
        <v>0</v>
      </c>
      <c r="I13">
        <f>I4</f>
        <v>0.23319124897157656</v>
      </c>
    </row>
    <row r="14" spans="1:9" x14ac:dyDescent="0.25">
      <c r="A14" s="1"/>
      <c r="B14" s="8">
        <v>10</v>
      </c>
      <c r="C14" s="8">
        <v>9.3002796325037487</v>
      </c>
      <c r="D14" s="8">
        <f t="shared" si="0"/>
        <v>9.6501398162518743</v>
      </c>
      <c r="E14" s="8">
        <f t="shared" si="1"/>
        <v>0.69972036749625133</v>
      </c>
      <c r="F14" s="1"/>
      <c r="H14">
        <v>11</v>
      </c>
      <c r="I14">
        <f>I4</f>
        <v>0.23319124897157656</v>
      </c>
    </row>
    <row r="15" spans="1:9" x14ac:dyDescent="0.25">
      <c r="A15" s="1"/>
      <c r="B15" s="1"/>
      <c r="C15" s="1"/>
      <c r="D15" s="1"/>
      <c r="E15" s="1"/>
      <c r="F15" s="1"/>
    </row>
    <row r="16" spans="1:9" x14ac:dyDescent="0.25">
      <c r="A16" s="1"/>
      <c r="B16" s="1"/>
      <c r="C16" s="1"/>
      <c r="D16" s="1"/>
      <c r="E16" s="1"/>
      <c r="F16" s="1"/>
      <c r="G16" t="s">
        <v>45</v>
      </c>
      <c r="H16">
        <v>0</v>
      </c>
      <c r="I16">
        <f>I8</f>
        <v>-0.35621175091796481</v>
      </c>
    </row>
    <row r="17" spans="7:9" x14ac:dyDescent="0.25">
      <c r="H17">
        <v>11</v>
      </c>
      <c r="I17">
        <f>I8</f>
        <v>-0.35621175091796481</v>
      </c>
    </row>
    <row r="19" spans="7:9" x14ac:dyDescent="0.25">
      <c r="G19" s="9"/>
    </row>
  </sheetData>
  <hyperlinks>
    <hyperlink ref="I2" r:id="rId1" tooltip="Persistent link using digital object identifier" xr:uid="{86A5884F-FEF8-4400-947F-EC47737E0DB0}"/>
    <hyperlink ref="I1" r:id="rId2" xr:uid="{26285B3D-C905-4F57-91DE-9EBAFB5A42BF}"/>
  </hyperlinks>
  <pageMargins left="0.7" right="0.7" top="0.75" bottom="0.75" header="0.3" footer="0.3"/>
  <pageSetup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0D3-DE80-470D-B86D-3C143844E58C}">
  <dimension ref="A1:J39"/>
  <sheetViews>
    <sheetView zoomScaleNormal="100" workbookViewId="0">
      <selection activeCell="V28" sqref="V28"/>
    </sheetView>
  </sheetViews>
  <sheetFormatPr defaultRowHeight="15" x14ac:dyDescent="0.25"/>
  <cols>
    <col min="7" max="7" width="21.85546875" customWidth="1"/>
    <col min="8" max="8" width="16.85546875" customWidth="1"/>
  </cols>
  <sheetData>
    <row r="1" spans="1:10" x14ac:dyDescent="0.25">
      <c r="A1" t="s">
        <v>62</v>
      </c>
      <c r="D1" s="6" t="s">
        <v>63</v>
      </c>
    </row>
    <row r="2" spans="1:10" x14ac:dyDescent="0.25">
      <c r="A2" s="12" t="s">
        <v>64</v>
      </c>
      <c r="B2" s="1"/>
      <c r="C2" s="1"/>
      <c r="D2" s="1"/>
      <c r="E2" s="1"/>
    </row>
    <row r="3" spans="1:10" x14ac:dyDescent="0.25">
      <c r="A3" s="1"/>
      <c r="B3" s="1" t="s">
        <v>65</v>
      </c>
      <c r="C3" s="1" t="s">
        <v>66</v>
      </c>
      <c r="D3" s="1" t="s">
        <v>52</v>
      </c>
      <c r="E3" s="1"/>
      <c r="G3" s="15" t="s">
        <v>77</v>
      </c>
    </row>
    <row r="4" spans="1:10" x14ac:dyDescent="0.25">
      <c r="A4" s="1"/>
      <c r="B4" s="1">
        <v>30</v>
      </c>
      <c r="C4" s="1">
        <v>28</v>
      </c>
      <c r="D4" s="1">
        <f>B4-C4</f>
        <v>2</v>
      </c>
      <c r="E4" s="1"/>
      <c r="G4" s="11" t="s">
        <v>78</v>
      </c>
    </row>
    <row r="5" spans="1:10" x14ac:dyDescent="0.25">
      <c r="A5" s="1"/>
      <c r="B5" s="1">
        <v>30</v>
      </c>
      <c r="C5" s="1">
        <v>30</v>
      </c>
      <c r="D5" s="1">
        <f t="shared" ref="D5:D13" si="0">B5-C5</f>
        <v>0</v>
      </c>
      <c r="E5" s="1"/>
      <c r="G5" s="11" t="s">
        <v>79</v>
      </c>
    </row>
    <row r="6" spans="1:10" x14ac:dyDescent="0.25">
      <c r="A6" s="1"/>
      <c r="B6" s="1">
        <v>30</v>
      </c>
      <c r="C6" s="1">
        <v>30</v>
      </c>
      <c r="D6" s="1">
        <f t="shared" si="0"/>
        <v>0</v>
      </c>
      <c r="E6" s="1"/>
      <c r="G6" t="s">
        <v>80</v>
      </c>
    </row>
    <row r="7" spans="1:10" x14ac:dyDescent="0.25">
      <c r="A7" s="1"/>
      <c r="B7" s="1">
        <v>30</v>
      </c>
      <c r="C7" s="1">
        <v>30</v>
      </c>
      <c r="D7" s="1">
        <f t="shared" si="0"/>
        <v>0</v>
      </c>
      <c r="E7" s="1"/>
      <c r="G7" t="s">
        <v>81</v>
      </c>
    </row>
    <row r="8" spans="1:10" x14ac:dyDescent="0.25">
      <c r="A8" s="1"/>
      <c r="B8" s="1">
        <v>30</v>
      </c>
      <c r="C8" s="1">
        <v>29</v>
      </c>
      <c r="D8" s="1">
        <f t="shared" si="0"/>
        <v>1</v>
      </c>
      <c r="E8" s="1"/>
      <c r="G8" t="s">
        <v>82</v>
      </c>
    </row>
    <row r="9" spans="1:10" x14ac:dyDescent="0.25">
      <c r="A9" s="1"/>
      <c r="B9" s="1">
        <v>31</v>
      </c>
      <c r="C9" s="1">
        <v>29</v>
      </c>
      <c r="D9" s="1">
        <f t="shared" si="0"/>
        <v>2</v>
      </c>
      <c r="E9" s="1"/>
      <c r="F9" s="1"/>
      <c r="G9" s="1"/>
      <c r="H9" s="1"/>
      <c r="I9" s="1"/>
      <c r="J9" s="1"/>
    </row>
    <row r="10" spans="1:10" x14ac:dyDescent="0.25">
      <c r="A10" s="1"/>
      <c r="B10" s="1">
        <v>31</v>
      </c>
      <c r="C10" s="1">
        <v>29</v>
      </c>
      <c r="D10" s="1">
        <f t="shared" si="0"/>
        <v>2</v>
      </c>
      <c r="E10" s="1"/>
      <c r="F10" s="1"/>
      <c r="G10" s="1" t="s">
        <v>67</v>
      </c>
      <c r="H10" s="1"/>
      <c r="I10" s="1"/>
      <c r="J10" s="1"/>
    </row>
    <row r="11" spans="1:10" ht="15.75" thickBot="1" x14ac:dyDescent="0.3">
      <c r="A11" s="1"/>
      <c r="B11" s="1">
        <v>31</v>
      </c>
      <c r="C11" s="1">
        <v>30</v>
      </c>
      <c r="D11" s="1">
        <f t="shared" si="0"/>
        <v>1</v>
      </c>
      <c r="E11" s="1"/>
      <c r="F11" s="1"/>
      <c r="G11" s="1"/>
      <c r="H11" s="1"/>
      <c r="I11" s="1"/>
      <c r="J11" s="1"/>
    </row>
    <row r="12" spans="1:10" x14ac:dyDescent="0.25">
      <c r="A12" s="1"/>
      <c r="B12" s="1">
        <v>31</v>
      </c>
      <c r="C12" s="1">
        <v>30</v>
      </c>
      <c r="D12" s="1">
        <f t="shared" si="0"/>
        <v>1</v>
      </c>
      <c r="E12" s="1"/>
      <c r="F12" s="1"/>
      <c r="G12" s="5"/>
      <c r="H12" s="5" t="s">
        <v>65</v>
      </c>
      <c r="I12" s="5" t="s">
        <v>66</v>
      </c>
      <c r="J12" s="1"/>
    </row>
    <row r="13" spans="1:10" x14ac:dyDescent="0.25">
      <c r="A13" s="13"/>
      <c r="B13" s="13">
        <v>31</v>
      </c>
      <c r="C13" s="13">
        <v>30</v>
      </c>
      <c r="D13" s="13">
        <f t="shared" si="0"/>
        <v>1</v>
      </c>
      <c r="E13" s="1"/>
      <c r="F13" s="1"/>
      <c r="G13" s="1" t="s">
        <v>26</v>
      </c>
      <c r="H13" s="1">
        <v>30.5</v>
      </c>
      <c r="I13" s="1">
        <v>29.5</v>
      </c>
      <c r="J13" s="1"/>
    </row>
    <row r="14" spans="1:10" x14ac:dyDescent="0.25">
      <c r="A14" s="1" t="s">
        <v>33</v>
      </c>
      <c r="B14" s="1">
        <f>AVERAGE(B4:B13)</f>
        <v>30.5</v>
      </c>
      <c r="C14" s="1">
        <f>AVERAGE(C4:C13)</f>
        <v>29.5</v>
      </c>
      <c r="D14" s="1">
        <f>AVERAGE(D4:D13)</f>
        <v>1</v>
      </c>
      <c r="E14" s="1"/>
      <c r="F14" s="1"/>
      <c r="G14" s="1" t="s">
        <v>27</v>
      </c>
      <c r="H14" s="1">
        <v>0.27777777777777779</v>
      </c>
      <c r="I14" s="1">
        <v>0.5</v>
      </c>
      <c r="J14" s="1"/>
    </row>
    <row r="15" spans="1:10" x14ac:dyDescent="0.25">
      <c r="F15" s="1"/>
      <c r="G15" s="1" t="s">
        <v>9</v>
      </c>
      <c r="H15" s="1">
        <v>10</v>
      </c>
      <c r="I15" s="1">
        <v>10</v>
      </c>
      <c r="J15" s="1"/>
    </row>
    <row r="16" spans="1:10" x14ac:dyDescent="0.25">
      <c r="F16" s="1"/>
      <c r="G16" s="1" t="s">
        <v>68</v>
      </c>
      <c r="H16" s="1">
        <v>0.3888888888888889</v>
      </c>
      <c r="I16" s="1"/>
      <c r="J16" s="1"/>
    </row>
    <row r="17" spans="2:10" x14ac:dyDescent="0.25">
      <c r="B17" s="10"/>
      <c r="F17" s="1"/>
      <c r="G17" s="1" t="s">
        <v>28</v>
      </c>
      <c r="H17" s="1">
        <v>4.5750000000000002</v>
      </c>
      <c r="I17" s="1"/>
      <c r="J17" s="1"/>
    </row>
    <row r="18" spans="2:10" x14ac:dyDescent="0.25">
      <c r="B18" s="10"/>
      <c r="F18" s="1"/>
      <c r="G18" s="1" t="s">
        <v>15</v>
      </c>
      <c r="H18" s="1">
        <v>18</v>
      </c>
      <c r="I18" s="1"/>
      <c r="J18" s="1"/>
    </row>
    <row r="19" spans="2:10" x14ac:dyDescent="0.25">
      <c r="B19" s="10"/>
      <c r="F19" s="1"/>
      <c r="G19" s="1" t="s">
        <v>21</v>
      </c>
      <c r="H19" s="1">
        <v>-12.818826835111372</v>
      </c>
      <c r="I19" s="1"/>
      <c r="J19" s="1"/>
    </row>
    <row r="20" spans="2:10" x14ac:dyDescent="0.25">
      <c r="B20" s="10"/>
      <c r="F20" s="1"/>
      <c r="G20" s="1" t="s">
        <v>29</v>
      </c>
      <c r="H20" s="1">
        <v>8.6568599704797422E-11</v>
      </c>
      <c r="I20" s="1"/>
      <c r="J20" s="1"/>
    </row>
    <row r="21" spans="2:10" x14ac:dyDescent="0.25">
      <c r="B21" s="10"/>
      <c r="F21" s="1"/>
      <c r="G21" s="1" t="s">
        <v>30</v>
      </c>
      <c r="H21" s="1">
        <v>1.7340636066175394</v>
      </c>
      <c r="I21" s="1"/>
      <c r="J21" s="1"/>
    </row>
    <row r="22" spans="2:10" x14ac:dyDescent="0.25">
      <c r="B22" s="10"/>
      <c r="F22" s="1"/>
      <c r="G22" s="1" t="s">
        <v>31</v>
      </c>
      <c r="H22" s="1">
        <v>1.7313719940959484E-10</v>
      </c>
      <c r="I22" s="1"/>
      <c r="J22" s="1"/>
    </row>
    <row r="23" spans="2:10" ht="15.75" thickBot="1" x14ac:dyDescent="0.3">
      <c r="B23" s="10"/>
      <c r="F23" s="1"/>
      <c r="G23" s="17" t="s">
        <v>32</v>
      </c>
      <c r="H23" s="17">
        <v>2.1009220402410378</v>
      </c>
      <c r="I23" s="17"/>
      <c r="J23" s="1"/>
    </row>
    <row r="24" spans="2:10" x14ac:dyDescent="0.25">
      <c r="F24" s="1"/>
      <c r="G24" s="1"/>
      <c r="H24" s="1"/>
      <c r="I24" s="1"/>
      <c r="J24" s="1"/>
    </row>
    <row r="25" spans="2:10" x14ac:dyDescent="0.25">
      <c r="B25" s="10"/>
      <c r="F25" s="1"/>
      <c r="G25" s="1" t="s">
        <v>67</v>
      </c>
      <c r="H25" s="1"/>
      <c r="I25" s="1"/>
      <c r="J25" s="1"/>
    </row>
    <row r="26" spans="2:10" ht="15.75" thickBot="1" x14ac:dyDescent="0.3">
      <c r="F26" s="1"/>
      <c r="G26" s="1"/>
      <c r="H26" s="1"/>
      <c r="I26" s="1"/>
      <c r="J26" s="1"/>
    </row>
    <row r="27" spans="2:10" x14ac:dyDescent="0.25">
      <c r="F27" s="1"/>
      <c r="G27" s="5"/>
      <c r="H27" s="5" t="s">
        <v>66</v>
      </c>
      <c r="I27" s="5" t="s">
        <v>65</v>
      </c>
      <c r="J27" s="1"/>
    </row>
    <row r="28" spans="2:10" x14ac:dyDescent="0.25">
      <c r="F28" s="1"/>
      <c r="G28" s="1" t="s">
        <v>26</v>
      </c>
      <c r="H28" s="1">
        <v>29.5</v>
      </c>
      <c r="I28" s="1">
        <v>30.5</v>
      </c>
      <c r="J28" s="1"/>
    </row>
    <row r="29" spans="2:10" x14ac:dyDescent="0.25">
      <c r="F29" s="1"/>
      <c r="G29" s="1" t="s">
        <v>27</v>
      </c>
      <c r="H29" s="1">
        <v>0.5</v>
      </c>
      <c r="I29" s="1">
        <v>0.27777777777777779</v>
      </c>
      <c r="J29" s="1"/>
    </row>
    <row r="30" spans="2:10" x14ac:dyDescent="0.25">
      <c r="F30" s="1"/>
      <c r="G30" s="1" t="s">
        <v>9</v>
      </c>
      <c r="H30" s="1">
        <v>10</v>
      </c>
      <c r="I30" s="1">
        <v>10</v>
      </c>
      <c r="J30" s="1"/>
    </row>
    <row r="31" spans="2:10" x14ac:dyDescent="0.25">
      <c r="F31" s="1"/>
      <c r="G31" s="1" t="s">
        <v>68</v>
      </c>
      <c r="H31" s="1">
        <v>0.3888888888888889</v>
      </c>
      <c r="I31" s="1"/>
      <c r="J31" s="1"/>
    </row>
    <row r="32" spans="2:10" x14ac:dyDescent="0.25">
      <c r="F32" s="1"/>
      <c r="G32" s="1" t="s">
        <v>28</v>
      </c>
      <c r="H32" s="1">
        <v>4.5750000000000002</v>
      </c>
      <c r="I32" s="1"/>
      <c r="J32" s="1"/>
    </row>
    <row r="33" spans="6:10" x14ac:dyDescent="0.25">
      <c r="F33" s="1"/>
      <c r="G33" s="1" t="s">
        <v>15</v>
      </c>
      <c r="H33" s="1">
        <v>18</v>
      </c>
      <c r="I33" s="1"/>
      <c r="J33" s="1"/>
    </row>
    <row r="34" spans="6:10" x14ac:dyDescent="0.25">
      <c r="F34" s="1"/>
      <c r="G34" s="1" t="s">
        <v>21</v>
      </c>
      <c r="H34" s="1">
        <v>-19.990198491117731</v>
      </c>
      <c r="I34" s="18" t="s">
        <v>83</v>
      </c>
      <c r="J34" s="1"/>
    </row>
    <row r="35" spans="6:10" x14ac:dyDescent="0.25">
      <c r="F35" s="1"/>
      <c r="G35" s="1" t="s">
        <v>29</v>
      </c>
      <c r="H35" s="1">
        <v>4.8570437953464292E-14</v>
      </c>
      <c r="I35" s="1"/>
      <c r="J35" s="1"/>
    </row>
    <row r="36" spans="6:10" x14ac:dyDescent="0.25">
      <c r="F36" s="1"/>
      <c r="G36" s="1" t="s">
        <v>30</v>
      </c>
      <c r="H36" s="1">
        <v>1.7340636066175394</v>
      </c>
      <c r="I36" s="1"/>
      <c r="J36" s="1"/>
    </row>
    <row r="37" spans="6:10" x14ac:dyDescent="0.25">
      <c r="F37" s="1"/>
      <c r="G37" s="1" t="s">
        <v>31</v>
      </c>
      <c r="H37" s="1">
        <v>9.7140875906928584E-14</v>
      </c>
      <c r="I37" s="1"/>
      <c r="J37" s="1"/>
    </row>
    <row r="38" spans="6:10" ht="15.75" thickBot="1" x14ac:dyDescent="0.3">
      <c r="F38" s="1"/>
      <c r="G38" s="17" t="s">
        <v>32</v>
      </c>
      <c r="H38" s="17">
        <v>2.1009220402410378</v>
      </c>
      <c r="I38" s="17"/>
      <c r="J38" s="1"/>
    </row>
    <row r="39" spans="6:10" x14ac:dyDescent="0.25">
      <c r="F39" s="1"/>
      <c r="G39" s="1"/>
      <c r="H39" s="1"/>
      <c r="I39" s="1"/>
      <c r="J39" s="1"/>
    </row>
  </sheetData>
  <hyperlinks>
    <hyperlink ref="D1" r:id="rId1" xr:uid="{E25B4864-2BD4-4F01-825C-FBED9F71692B}"/>
  </hyperlinks>
  <pageMargins left="0.7" right="0.7" top="0.75" bottom="0.75" header="0.3" footer="0.3"/>
  <pageSetup orientation="portrait" horizontalDpi="4294967294" verticalDpi="4294967294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E07F-04F9-4F3D-B4ED-84311D8962FA}">
  <dimension ref="A1:L30"/>
  <sheetViews>
    <sheetView workbookViewId="0">
      <selection activeCell="C25" sqref="C25"/>
    </sheetView>
  </sheetViews>
  <sheetFormatPr defaultRowHeight="15" x14ac:dyDescent="0.25"/>
  <sheetData>
    <row r="1" spans="1:9" x14ac:dyDescent="0.25">
      <c r="A1" t="s">
        <v>62</v>
      </c>
      <c r="D1" s="6" t="s">
        <v>63</v>
      </c>
    </row>
    <row r="2" spans="1:9" x14ac:dyDescent="0.25">
      <c r="A2" s="12" t="s">
        <v>64</v>
      </c>
      <c r="B2" s="1"/>
      <c r="C2" s="1"/>
      <c r="D2" s="1"/>
      <c r="E2" s="1"/>
    </row>
    <row r="3" spans="1:9" x14ac:dyDescent="0.25">
      <c r="A3" s="16"/>
      <c r="B3" s="16" t="s">
        <v>65</v>
      </c>
      <c r="C3" s="16" t="s">
        <v>66</v>
      </c>
      <c r="D3" s="16" t="s">
        <v>52</v>
      </c>
      <c r="E3" s="1"/>
    </row>
    <row r="4" spans="1:9" x14ac:dyDescent="0.25">
      <c r="A4" s="16"/>
      <c r="B4" s="16">
        <v>30</v>
      </c>
      <c r="C4" s="16">
        <v>28</v>
      </c>
      <c r="D4" s="16">
        <f>B4-C4</f>
        <v>2</v>
      </c>
      <c r="E4" s="1"/>
      <c r="G4" s="15" t="s">
        <v>76</v>
      </c>
    </row>
    <row r="5" spans="1:9" x14ac:dyDescent="0.25">
      <c r="A5" s="16"/>
      <c r="B5" s="16">
        <v>30</v>
      </c>
      <c r="C5" s="16">
        <v>30</v>
      </c>
      <c r="D5" s="16">
        <f t="shared" ref="D5:D13" si="0">B5-C5</f>
        <v>0</v>
      </c>
      <c r="E5" s="1"/>
      <c r="G5" t="s">
        <v>55</v>
      </c>
    </row>
    <row r="6" spans="1:9" x14ac:dyDescent="0.25">
      <c r="A6" s="16"/>
      <c r="B6" s="16">
        <v>30</v>
      </c>
      <c r="C6" s="16">
        <v>30</v>
      </c>
      <c r="D6" s="16">
        <f t="shared" si="0"/>
        <v>0</v>
      </c>
      <c r="E6" s="1"/>
      <c r="G6" s="1"/>
      <c r="H6" s="1"/>
      <c r="I6" s="1"/>
    </row>
    <row r="7" spans="1:9" x14ac:dyDescent="0.25">
      <c r="A7" s="16"/>
      <c r="B7" s="16">
        <v>30</v>
      </c>
      <c r="C7" s="16">
        <v>30</v>
      </c>
      <c r="D7" s="16">
        <f t="shared" si="0"/>
        <v>0</v>
      </c>
      <c r="E7" s="1"/>
      <c r="G7" s="1"/>
      <c r="H7" s="1"/>
      <c r="I7" s="1"/>
    </row>
    <row r="8" spans="1:9" x14ac:dyDescent="0.25">
      <c r="A8" s="16"/>
      <c r="B8" s="16">
        <v>30</v>
      </c>
      <c r="C8" s="16">
        <v>29</v>
      </c>
      <c r="D8" s="16">
        <f t="shared" si="0"/>
        <v>1</v>
      </c>
      <c r="E8" s="1"/>
      <c r="G8" s="14" t="s">
        <v>56</v>
      </c>
      <c r="H8" s="1">
        <f>C18</f>
        <v>-4.5750000000000002</v>
      </c>
      <c r="I8" s="1">
        <v>1</v>
      </c>
    </row>
    <row r="9" spans="1:9" x14ac:dyDescent="0.25">
      <c r="A9" s="16"/>
      <c r="B9" s="16">
        <v>31</v>
      </c>
      <c r="C9" s="16">
        <v>29</v>
      </c>
      <c r="D9" s="16">
        <f t="shared" si="0"/>
        <v>2</v>
      </c>
      <c r="E9" s="1"/>
      <c r="G9" s="14" t="s">
        <v>57</v>
      </c>
      <c r="H9" s="1">
        <f>C19</f>
        <v>4.5750000000000002</v>
      </c>
      <c r="I9" s="1">
        <v>1</v>
      </c>
    </row>
    <row r="10" spans="1:9" x14ac:dyDescent="0.25">
      <c r="A10" s="16"/>
      <c r="B10" s="16">
        <v>31</v>
      </c>
      <c r="C10" s="16">
        <v>29</v>
      </c>
      <c r="D10" s="16">
        <f t="shared" si="0"/>
        <v>2</v>
      </c>
      <c r="E10" s="1"/>
      <c r="G10" s="1" t="s">
        <v>58</v>
      </c>
      <c r="H10" s="1">
        <f>C20</f>
        <v>1</v>
      </c>
      <c r="I10" s="1">
        <v>1</v>
      </c>
    </row>
    <row r="11" spans="1:9" x14ac:dyDescent="0.25">
      <c r="A11" s="16"/>
      <c r="B11" s="16">
        <v>31</v>
      </c>
      <c r="C11" s="16">
        <v>30</v>
      </c>
      <c r="D11" s="16">
        <f t="shared" si="0"/>
        <v>1</v>
      </c>
      <c r="E11" s="1"/>
      <c r="G11" s="1" t="s">
        <v>59</v>
      </c>
      <c r="H11" s="1">
        <f>C29</f>
        <v>0.5163927656251982</v>
      </c>
      <c r="I11" s="1">
        <v>1</v>
      </c>
    </row>
    <row r="12" spans="1:9" x14ac:dyDescent="0.25">
      <c r="A12" s="16"/>
      <c r="B12" s="16">
        <v>31</v>
      </c>
      <c r="C12" s="16">
        <v>30</v>
      </c>
      <c r="D12" s="16">
        <f t="shared" si="0"/>
        <v>1</v>
      </c>
      <c r="E12" s="1"/>
      <c r="G12" s="1" t="s">
        <v>54</v>
      </c>
      <c r="H12" s="1">
        <f>C30</f>
        <v>1.4836072343748019</v>
      </c>
      <c r="I12" s="1">
        <v>1</v>
      </c>
    </row>
    <row r="13" spans="1:9" x14ac:dyDescent="0.25">
      <c r="A13" s="7"/>
      <c r="B13" s="7">
        <v>31</v>
      </c>
      <c r="C13" s="7">
        <v>30</v>
      </c>
      <c r="D13" s="7">
        <f t="shared" si="0"/>
        <v>1</v>
      </c>
      <c r="E13" s="1"/>
      <c r="G13" s="1"/>
      <c r="H13" s="1"/>
      <c r="I13" s="1"/>
    </row>
    <row r="14" spans="1:9" x14ac:dyDescent="0.25">
      <c r="A14" s="16" t="s">
        <v>84</v>
      </c>
      <c r="B14" s="16">
        <f>AVERAGE(B4:B13)</f>
        <v>30.5</v>
      </c>
      <c r="C14" s="16">
        <f>AVERAGE(C4:C13)</f>
        <v>29.5</v>
      </c>
      <c r="D14" s="16">
        <f>AVERAGE(D4:D13)</f>
        <v>1</v>
      </c>
      <c r="E14" s="1"/>
    </row>
    <row r="15" spans="1:9" x14ac:dyDescent="0.25">
      <c r="A15" s="10" t="s">
        <v>85</v>
      </c>
      <c r="B15">
        <f>_xlfn.STDEV.S(B4:B13)</f>
        <v>0.52704627669472992</v>
      </c>
      <c r="C15">
        <f>_xlfn.STDEV.S(C4:C13)</f>
        <v>0.70710678118654757</v>
      </c>
    </row>
    <row r="16" spans="1:9" x14ac:dyDescent="0.25">
      <c r="B16" t="s">
        <v>69</v>
      </c>
    </row>
    <row r="17" spans="2:12" x14ac:dyDescent="0.25">
      <c r="B17" s="10" t="s">
        <v>70</v>
      </c>
      <c r="C17">
        <f>B14*0.15</f>
        <v>4.5750000000000002</v>
      </c>
      <c r="L17" t="s">
        <v>87</v>
      </c>
    </row>
    <row r="18" spans="2:12" x14ac:dyDescent="0.25">
      <c r="B18" s="10" t="s">
        <v>71</v>
      </c>
      <c r="C18">
        <f>-1*C17</f>
        <v>-4.5750000000000002</v>
      </c>
    </row>
    <row r="19" spans="2:12" x14ac:dyDescent="0.25">
      <c r="B19" s="10" t="s">
        <v>72</v>
      </c>
      <c r="C19">
        <f>C17</f>
        <v>4.5750000000000002</v>
      </c>
    </row>
    <row r="20" spans="2:12" x14ac:dyDescent="0.25">
      <c r="B20" s="10" t="s">
        <v>73</v>
      </c>
      <c r="C20">
        <f>D14</f>
        <v>1</v>
      </c>
    </row>
    <row r="21" spans="2:12" x14ac:dyDescent="0.25">
      <c r="B21" s="10" t="s">
        <v>74</v>
      </c>
      <c r="C21">
        <f>_xlfn.STDEV.S(B4:B13)</f>
        <v>0.52704627669472992</v>
      </c>
    </row>
    <row r="22" spans="2:12" x14ac:dyDescent="0.25">
      <c r="B22" s="10" t="s">
        <v>75</v>
      </c>
      <c r="C22">
        <f>_xlfn.STDEV.S(C4:C13)</f>
        <v>0.70710678118654757</v>
      </c>
    </row>
    <row r="23" spans="2:12" x14ac:dyDescent="0.25">
      <c r="B23" s="10" t="s">
        <v>61</v>
      </c>
      <c r="C23">
        <f>SQRT(((10-1)*C21^2+(10-1)*C22^2)/(10+10-2))</f>
        <v>0.62360956446232363</v>
      </c>
    </row>
    <row r="25" spans="2:12" x14ac:dyDescent="0.25">
      <c r="B25" s="10" t="s">
        <v>60</v>
      </c>
      <c r="C25">
        <f>ABS(_xlfn.T.INV(0.05,10+10-2))</f>
        <v>1.7340636066175394</v>
      </c>
    </row>
    <row r="27" spans="2:12" x14ac:dyDescent="0.25">
      <c r="B27" s="10" t="s">
        <v>86</v>
      </c>
      <c r="C27">
        <f>C25*C23*SQRT(1/10+1/10)</f>
        <v>0.4836072343748018</v>
      </c>
    </row>
    <row r="29" spans="2:12" x14ac:dyDescent="0.25">
      <c r="B29" t="s">
        <v>53</v>
      </c>
      <c r="C29">
        <f>C20-C27</f>
        <v>0.5163927656251982</v>
      </c>
    </row>
    <row r="30" spans="2:12" x14ac:dyDescent="0.25">
      <c r="B30" t="s">
        <v>54</v>
      </c>
      <c r="C30">
        <f>C20+C27</f>
        <v>1.4836072343748019</v>
      </c>
    </row>
  </sheetData>
  <hyperlinks>
    <hyperlink ref="D1" r:id="rId1" xr:uid="{FCF32292-540C-42D7-8362-4A035C335472}"/>
  </hyperlink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Correlation</vt:lpstr>
      <vt:lpstr>Regression</vt:lpstr>
      <vt:lpstr>Bland Altman Plot</vt:lpstr>
      <vt:lpstr>Equivalence t-test</vt:lpstr>
      <vt:lpstr>Equivalence Conf Interval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O'Shaughnessy, Patrick T</dc:creator>
  <cp:lastModifiedBy>O'Shaughnessy, Patrick T</cp:lastModifiedBy>
  <dcterms:created xsi:type="dcterms:W3CDTF">2020-11-06T21:08:23Z</dcterms:created>
  <dcterms:modified xsi:type="dcterms:W3CDTF">2022-11-07T19:16:45Z</dcterms:modified>
</cp:coreProperties>
</file>